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PREFER(24-2-59)\"/>
    </mc:Choice>
  </mc:AlternateContent>
  <bookViews>
    <workbookView xWindow="480" yWindow="135" windowWidth="18315" windowHeight="7740" firstSheet="3" activeTab="10"/>
  </bookViews>
  <sheets>
    <sheet name="56-57-58-59-60-61" sheetId="2" r:id="rId1"/>
    <sheet name="พึงจ่าย56" sheetId="6" r:id="rId2"/>
    <sheet name="พึงจ่าย57" sheetId="1" r:id="rId3"/>
    <sheet name="พึงจ่าย58" sheetId="4" r:id="rId4"/>
    <sheet name="พึงจ่าย59" sheetId="7" r:id="rId5"/>
    <sheet name="พึงจ่าย60" sheetId="8" r:id="rId6"/>
    <sheet name="พึงจ่าย61" sheetId="10" r:id="rId7"/>
    <sheet name="พึงจ่าย62" sheetId="11" r:id="rId8"/>
    <sheet name="พึงจ่าย63" sheetId="12" r:id="rId9"/>
    <sheet name="พึงจ่าย64" sheetId="13" r:id="rId10"/>
    <sheet name="พึงจ่าย65" sheetId="14" r:id="rId11"/>
    <sheet name="สรุป OP ครั้ง" sheetId="9" r:id="rId12"/>
    <sheet name="พึงรับ 57" sheetId="3" r:id="rId13"/>
  </sheets>
  <definedNames>
    <definedName name="_xlnm.Print_Titles" localSheetId="0">'56-57-58-59-60-61'!$A:$A</definedName>
  </definedNames>
  <calcPr calcId="162913"/>
</workbook>
</file>

<file path=xl/calcChain.xml><?xml version="1.0" encoding="utf-8"?>
<calcChain xmlns="http://schemas.openxmlformats.org/spreadsheetml/2006/main">
  <c r="AJ23" i="14" l="1"/>
  <c r="AI23" i="14"/>
  <c r="AG23" i="14"/>
  <c r="AF23" i="14"/>
  <c r="AD23" i="14"/>
  <c r="AC23" i="14"/>
  <c r="AA23" i="14"/>
  <c r="Z23" i="14"/>
  <c r="X23" i="14"/>
  <c r="W23" i="14"/>
  <c r="U23" i="14"/>
  <c r="T23" i="14"/>
  <c r="R23" i="14"/>
  <c r="Q23" i="14"/>
  <c r="O23" i="14"/>
  <c r="N23" i="14"/>
  <c r="L23" i="14"/>
  <c r="K23" i="14"/>
  <c r="I23" i="14"/>
  <c r="H23" i="14"/>
  <c r="F23" i="14"/>
  <c r="E23" i="14"/>
  <c r="C23" i="14"/>
  <c r="B23" i="14"/>
  <c r="AO22" i="14"/>
  <c r="AN22" i="14"/>
  <c r="AM22" i="14"/>
  <c r="AK22" i="14"/>
  <c r="AH22" i="14"/>
  <c r="AE22" i="14"/>
  <c r="AB22" i="14"/>
  <c r="Y22" i="14"/>
  <c r="V22" i="14"/>
  <c r="S22" i="14"/>
  <c r="P22" i="14"/>
  <c r="M22" i="14"/>
  <c r="J22" i="14"/>
  <c r="G22" i="14"/>
  <c r="D22" i="14"/>
  <c r="AN21" i="14"/>
  <c r="AM21" i="14"/>
  <c r="AK21" i="14"/>
  <c r="AH21" i="14"/>
  <c r="AE21" i="14"/>
  <c r="AB21" i="14"/>
  <c r="Y21" i="14"/>
  <c r="V21" i="14"/>
  <c r="S21" i="14"/>
  <c r="P21" i="14"/>
  <c r="M21" i="14"/>
  <c r="J21" i="14"/>
  <c r="G21" i="14"/>
  <c r="D21" i="14"/>
  <c r="AN20" i="14"/>
  <c r="AM20" i="14"/>
  <c r="AK20" i="14"/>
  <c r="AH20" i="14"/>
  <c r="AE20" i="14"/>
  <c r="AB20" i="14"/>
  <c r="Y20" i="14"/>
  <c r="V20" i="14"/>
  <c r="S20" i="14"/>
  <c r="P20" i="14"/>
  <c r="M20" i="14"/>
  <c r="J20" i="14"/>
  <c r="G20" i="14"/>
  <c r="D20" i="14"/>
  <c r="AN19" i="14"/>
  <c r="AM19" i="14"/>
  <c r="AK19" i="14"/>
  <c r="AH19" i="14"/>
  <c r="AE19" i="14"/>
  <c r="AB19" i="14"/>
  <c r="Y19" i="14"/>
  <c r="V19" i="14"/>
  <c r="S19" i="14"/>
  <c r="P19" i="14"/>
  <c r="M19" i="14"/>
  <c r="J19" i="14"/>
  <c r="G19" i="14"/>
  <c r="D19" i="14"/>
  <c r="AN18" i="14"/>
  <c r="AM18" i="14"/>
  <c r="AK18" i="14"/>
  <c r="AH18" i="14"/>
  <c r="AE18" i="14"/>
  <c r="AB18" i="14"/>
  <c r="Y18" i="14"/>
  <c r="V18" i="14"/>
  <c r="S18" i="14"/>
  <c r="P18" i="14"/>
  <c r="M18" i="14"/>
  <c r="J18" i="14"/>
  <c r="G18" i="14"/>
  <c r="D18" i="14"/>
  <c r="AN17" i="14"/>
  <c r="AM17" i="14"/>
  <c r="AK17" i="14"/>
  <c r="AH17" i="14"/>
  <c r="AE17" i="14"/>
  <c r="AB17" i="14"/>
  <c r="Y17" i="14"/>
  <c r="V17" i="14"/>
  <c r="S17" i="14"/>
  <c r="P17" i="14"/>
  <c r="M17" i="14"/>
  <c r="J17" i="14"/>
  <c r="G17" i="14"/>
  <c r="D17" i="14"/>
  <c r="AN16" i="14"/>
  <c r="AM16" i="14"/>
  <c r="AK16" i="14"/>
  <c r="AH16" i="14"/>
  <c r="AE16" i="14"/>
  <c r="AB16" i="14"/>
  <c r="Y16" i="14"/>
  <c r="V16" i="14"/>
  <c r="S16" i="14"/>
  <c r="P16" i="14"/>
  <c r="M16" i="14"/>
  <c r="J16" i="14"/>
  <c r="G16" i="14"/>
  <c r="D16" i="14"/>
  <c r="AN15" i="14"/>
  <c r="AM15" i="14"/>
  <c r="AK15" i="14"/>
  <c r="AH15" i="14"/>
  <c r="AE15" i="14"/>
  <c r="AB15" i="14"/>
  <c r="Y15" i="14"/>
  <c r="V15" i="14"/>
  <c r="S15" i="14"/>
  <c r="P15" i="14"/>
  <c r="M15" i="14"/>
  <c r="J15" i="14"/>
  <c r="G15" i="14"/>
  <c r="D15" i="14"/>
  <c r="AN14" i="14"/>
  <c r="AM14" i="14"/>
  <c r="AK14" i="14"/>
  <c r="AH14" i="14"/>
  <c r="AE14" i="14"/>
  <c r="AB14" i="14"/>
  <c r="Y14" i="14"/>
  <c r="V14" i="14"/>
  <c r="S14" i="14"/>
  <c r="P14" i="14"/>
  <c r="M14" i="14"/>
  <c r="J14" i="14"/>
  <c r="G14" i="14"/>
  <c r="D14" i="14"/>
  <c r="AN13" i="14"/>
  <c r="AM13" i="14"/>
  <c r="AK13" i="14"/>
  <c r="AH13" i="14"/>
  <c r="AE13" i="14"/>
  <c r="AB13" i="14"/>
  <c r="Y13" i="14"/>
  <c r="V13" i="14"/>
  <c r="S13" i="14"/>
  <c r="P13" i="14"/>
  <c r="M13" i="14"/>
  <c r="J13" i="14"/>
  <c r="G13" i="14"/>
  <c r="D13" i="14"/>
  <c r="AN12" i="14"/>
  <c r="AM12" i="14"/>
  <c r="AK12" i="14"/>
  <c r="AH12" i="14"/>
  <c r="AE12" i="14"/>
  <c r="AB12" i="14"/>
  <c r="Y12" i="14"/>
  <c r="V12" i="14"/>
  <c r="S12" i="14"/>
  <c r="P12" i="14"/>
  <c r="M12" i="14"/>
  <c r="J12" i="14"/>
  <c r="G12" i="14"/>
  <c r="D12" i="14"/>
  <c r="AN11" i="14"/>
  <c r="AM11" i="14"/>
  <c r="AK11" i="14"/>
  <c r="AH11" i="14"/>
  <c r="AE11" i="14"/>
  <c r="AB11" i="14"/>
  <c r="Y11" i="14"/>
  <c r="V11" i="14"/>
  <c r="S11" i="14"/>
  <c r="P11" i="14"/>
  <c r="M11" i="14"/>
  <c r="J11" i="14"/>
  <c r="G11" i="14"/>
  <c r="D11" i="14"/>
  <c r="AN10" i="14"/>
  <c r="AM10" i="14"/>
  <c r="AK10" i="14"/>
  <c r="AH10" i="14"/>
  <c r="AE10" i="14"/>
  <c r="AB10" i="14"/>
  <c r="Y10" i="14"/>
  <c r="V10" i="14"/>
  <c r="S10" i="14"/>
  <c r="P10" i="14"/>
  <c r="M10" i="14"/>
  <c r="J10" i="14"/>
  <c r="G10" i="14"/>
  <c r="D10" i="14"/>
  <c r="AN9" i="14"/>
  <c r="AM9" i="14"/>
  <c r="AK9" i="14"/>
  <c r="AH9" i="14"/>
  <c r="AE9" i="14"/>
  <c r="AB9" i="14"/>
  <c r="Y9" i="14"/>
  <c r="V9" i="14"/>
  <c r="S9" i="14"/>
  <c r="P9" i="14"/>
  <c r="M9" i="14"/>
  <c r="J9" i="14"/>
  <c r="G9" i="14"/>
  <c r="D9" i="14"/>
  <c r="AN8" i="14"/>
  <c r="AM8" i="14"/>
  <c r="AK8" i="14"/>
  <c r="AH8" i="14"/>
  <c r="AE8" i="14"/>
  <c r="AB8" i="14"/>
  <c r="Y8" i="14"/>
  <c r="V8" i="14"/>
  <c r="S8" i="14"/>
  <c r="P8" i="14"/>
  <c r="M8" i="14"/>
  <c r="J8" i="14"/>
  <c r="G8" i="14"/>
  <c r="D8" i="14"/>
  <c r="AN7" i="14"/>
  <c r="AM7" i="14"/>
  <c r="AK7" i="14"/>
  <c r="AH7" i="14"/>
  <c r="AE7" i="14"/>
  <c r="AB7" i="14"/>
  <c r="Y7" i="14"/>
  <c r="V7" i="14"/>
  <c r="S7" i="14"/>
  <c r="P7" i="14"/>
  <c r="M7" i="14"/>
  <c r="J7" i="14"/>
  <c r="G7" i="14"/>
  <c r="D7" i="14"/>
  <c r="AN6" i="14"/>
  <c r="AM6" i="14"/>
  <c r="AK6" i="14"/>
  <c r="AH6" i="14"/>
  <c r="AE6" i="14"/>
  <c r="AB6" i="14"/>
  <c r="Y6" i="14"/>
  <c r="V6" i="14"/>
  <c r="S6" i="14"/>
  <c r="P6" i="14"/>
  <c r="M6" i="14"/>
  <c r="J6" i="14"/>
  <c r="G6" i="14"/>
  <c r="D6" i="14"/>
  <c r="AN5" i="14"/>
  <c r="AO5" i="14" s="1"/>
  <c r="AM5" i="14"/>
  <c r="AK5" i="14"/>
  <c r="AH5" i="14"/>
  <c r="AH23" i="14" s="1"/>
  <c r="AE5" i="14"/>
  <c r="AB5" i="14"/>
  <c r="D5" i="14"/>
  <c r="AE23" i="14" l="1"/>
  <c r="AO21" i="14"/>
  <c r="P23" i="14"/>
  <c r="AO17" i="14"/>
  <c r="D23" i="14"/>
  <c r="G23" i="14"/>
  <c r="J23" i="14"/>
  <c r="AO8" i="14"/>
  <c r="AO10" i="14"/>
  <c r="AO16" i="14"/>
  <c r="AO20" i="14"/>
  <c r="M23" i="14"/>
  <c r="S23" i="14"/>
  <c r="V23" i="14"/>
  <c r="AO6" i="14"/>
  <c r="AO18" i="14"/>
  <c r="AN23" i="14"/>
  <c r="Y23" i="14"/>
  <c r="AB23" i="14"/>
  <c r="AM23" i="14"/>
  <c r="AO7" i="14"/>
  <c r="AO14" i="14"/>
  <c r="AO11" i="14"/>
  <c r="AO15" i="14"/>
  <c r="AO13" i="14"/>
  <c r="AO9" i="14"/>
  <c r="AK23" i="14"/>
  <c r="AO12" i="14"/>
  <c r="AO19" i="14"/>
  <c r="AJ23" i="13"/>
  <c r="AI23" i="13"/>
  <c r="AG23" i="13"/>
  <c r="AF23" i="13"/>
  <c r="AD23" i="13"/>
  <c r="AC23" i="13"/>
  <c r="AA23" i="13"/>
  <c r="Z23" i="13"/>
  <c r="X23" i="13"/>
  <c r="W23" i="13"/>
  <c r="U23" i="13"/>
  <c r="T23" i="13"/>
  <c r="R23" i="13"/>
  <c r="Q23" i="13"/>
  <c r="O23" i="13"/>
  <c r="N23" i="13"/>
  <c r="L23" i="13"/>
  <c r="K23" i="13"/>
  <c r="I23" i="13"/>
  <c r="H23" i="13"/>
  <c r="F23" i="13"/>
  <c r="E23" i="13"/>
  <c r="C23" i="13"/>
  <c r="B23" i="13"/>
  <c r="AO22" i="13"/>
  <c r="AN22" i="13"/>
  <c r="AM22" i="13"/>
  <c r="AK22" i="13"/>
  <c r="AH22" i="13"/>
  <c r="AE22" i="13"/>
  <c r="AB22" i="13"/>
  <c r="Y22" i="13"/>
  <c r="V22" i="13"/>
  <c r="S22" i="13"/>
  <c r="P22" i="13"/>
  <c r="M22" i="13"/>
  <c r="J22" i="13"/>
  <c r="G22" i="13"/>
  <c r="D22" i="13"/>
  <c r="AN21" i="13"/>
  <c r="AM21" i="13"/>
  <c r="AK21" i="13"/>
  <c r="AH21" i="13"/>
  <c r="AE21" i="13"/>
  <c r="AB21" i="13"/>
  <c r="Y21" i="13"/>
  <c r="V21" i="13"/>
  <c r="S21" i="13"/>
  <c r="P21" i="13"/>
  <c r="M21" i="13"/>
  <c r="J21" i="13"/>
  <c r="G21" i="13"/>
  <c r="D21" i="13"/>
  <c r="AN20" i="13"/>
  <c r="AM20" i="13"/>
  <c r="AK20" i="13"/>
  <c r="AH20" i="13"/>
  <c r="AE20" i="13"/>
  <c r="AB20" i="13"/>
  <c r="Y20" i="13"/>
  <c r="V20" i="13"/>
  <c r="S20" i="13"/>
  <c r="P20" i="13"/>
  <c r="M20" i="13"/>
  <c r="J20" i="13"/>
  <c r="G20" i="13"/>
  <c r="D20" i="13"/>
  <c r="AN19" i="13"/>
  <c r="AM19" i="13"/>
  <c r="AK19" i="13"/>
  <c r="AH19" i="13"/>
  <c r="AE19" i="13"/>
  <c r="AB19" i="13"/>
  <c r="Y19" i="13"/>
  <c r="V19" i="13"/>
  <c r="S19" i="13"/>
  <c r="P19" i="13"/>
  <c r="M19" i="13"/>
  <c r="J19" i="13"/>
  <c r="G19" i="13"/>
  <c r="D19" i="13"/>
  <c r="AN18" i="13"/>
  <c r="AM18" i="13"/>
  <c r="AK18" i="13"/>
  <c r="AH18" i="13"/>
  <c r="AE18" i="13"/>
  <c r="AB18" i="13"/>
  <c r="Y18" i="13"/>
  <c r="V18" i="13"/>
  <c r="S18" i="13"/>
  <c r="P18" i="13"/>
  <c r="M18" i="13"/>
  <c r="J18" i="13"/>
  <c r="G18" i="13"/>
  <c r="D18" i="13"/>
  <c r="AN17" i="13"/>
  <c r="AM17" i="13"/>
  <c r="AK17" i="13"/>
  <c r="AH17" i="13"/>
  <c r="AE17" i="13"/>
  <c r="AB17" i="13"/>
  <c r="Y17" i="13"/>
  <c r="V17" i="13"/>
  <c r="S17" i="13"/>
  <c r="P17" i="13"/>
  <c r="M17" i="13"/>
  <c r="J17" i="13"/>
  <c r="G17" i="13"/>
  <c r="D17" i="13"/>
  <c r="AN16" i="13"/>
  <c r="AM16" i="13"/>
  <c r="AK16" i="13"/>
  <c r="AH16" i="13"/>
  <c r="AE16" i="13"/>
  <c r="AB16" i="13"/>
  <c r="Y16" i="13"/>
  <c r="V16" i="13"/>
  <c r="S16" i="13"/>
  <c r="P16" i="13"/>
  <c r="M16" i="13"/>
  <c r="J16" i="13"/>
  <c r="G16" i="13"/>
  <c r="D16" i="13"/>
  <c r="AN15" i="13"/>
  <c r="AM15" i="13"/>
  <c r="AK15" i="13"/>
  <c r="AH15" i="13"/>
  <c r="AE15" i="13"/>
  <c r="AB15" i="13"/>
  <c r="Y15" i="13"/>
  <c r="V15" i="13"/>
  <c r="S15" i="13"/>
  <c r="P15" i="13"/>
  <c r="M15" i="13"/>
  <c r="J15" i="13"/>
  <c r="G15" i="13"/>
  <c r="D15" i="13"/>
  <c r="AN14" i="13"/>
  <c r="AM14" i="13"/>
  <c r="AK14" i="13"/>
  <c r="AH14" i="13"/>
  <c r="AE14" i="13"/>
  <c r="AB14" i="13"/>
  <c r="Y14" i="13"/>
  <c r="V14" i="13"/>
  <c r="S14" i="13"/>
  <c r="P14" i="13"/>
  <c r="M14" i="13"/>
  <c r="J14" i="13"/>
  <c r="G14" i="13"/>
  <c r="D14" i="13"/>
  <c r="AN13" i="13"/>
  <c r="AM13" i="13"/>
  <c r="AK13" i="13"/>
  <c r="AH13" i="13"/>
  <c r="AE13" i="13"/>
  <c r="AB13" i="13"/>
  <c r="Y13" i="13"/>
  <c r="V13" i="13"/>
  <c r="S13" i="13"/>
  <c r="P13" i="13"/>
  <c r="M13" i="13"/>
  <c r="J13" i="13"/>
  <c r="G13" i="13"/>
  <c r="D13" i="13"/>
  <c r="AN12" i="13"/>
  <c r="AM12" i="13"/>
  <c r="AK12" i="13"/>
  <c r="AH12" i="13"/>
  <c r="AE12" i="13"/>
  <c r="AB12" i="13"/>
  <c r="Y12" i="13"/>
  <c r="V12" i="13"/>
  <c r="S12" i="13"/>
  <c r="P12" i="13"/>
  <c r="M12" i="13"/>
  <c r="J12" i="13"/>
  <c r="G12" i="13"/>
  <c r="D12" i="13"/>
  <c r="AN11" i="13"/>
  <c r="AM11" i="13"/>
  <c r="AK11" i="13"/>
  <c r="AH11" i="13"/>
  <c r="AE11" i="13"/>
  <c r="AB11" i="13"/>
  <c r="Y11" i="13"/>
  <c r="V11" i="13"/>
  <c r="S11" i="13"/>
  <c r="P11" i="13"/>
  <c r="M11" i="13"/>
  <c r="J11" i="13"/>
  <c r="G11" i="13"/>
  <c r="D11" i="13"/>
  <c r="AN10" i="13"/>
  <c r="AM10" i="13"/>
  <c r="AK10" i="13"/>
  <c r="AH10" i="13"/>
  <c r="AE10" i="13"/>
  <c r="AB10" i="13"/>
  <c r="Y10" i="13"/>
  <c r="V10" i="13"/>
  <c r="S10" i="13"/>
  <c r="P10" i="13"/>
  <c r="M10" i="13"/>
  <c r="J10" i="13"/>
  <c r="G10" i="13"/>
  <c r="D10" i="13"/>
  <c r="AN9" i="13"/>
  <c r="AM9" i="13"/>
  <c r="AK9" i="13"/>
  <c r="AH9" i="13"/>
  <c r="AE9" i="13"/>
  <c r="AB9" i="13"/>
  <c r="Y9" i="13"/>
  <c r="V9" i="13"/>
  <c r="S9" i="13"/>
  <c r="P9" i="13"/>
  <c r="M9" i="13"/>
  <c r="J9" i="13"/>
  <c r="G9" i="13"/>
  <c r="D9" i="13"/>
  <c r="AN8" i="13"/>
  <c r="AM8" i="13"/>
  <c r="AK8" i="13"/>
  <c r="AH8" i="13"/>
  <c r="AE8" i="13"/>
  <c r="AB8" i="13"/>
  <c r="Y8" i="13"/>
  <c r="V8" i="13"/>
  <c r="S8" i="13"/>
  <c r="P8" i="13"/>
  <c r="M8" i="13"/>
  <c r="J8" i="13"/>
  <c r="G8" i="13"/>
  <c r="D8" i="13"/>
  <c r="AN7" i="13"/>
  <c r="AM7" i="13"/>
  <c r="AK7" i="13"/>
  <c r="AH7" i="13"/>
  <c r="AE7" i="13"/>
  <c r="AB7" i="13"/>
  <c r="Y7" i="13"/>
  <c r="V7" i="13"/>
  <c r="S7" i="13"/>
  <c r="P7" i="13"/>
  <c r="M7" i="13"/>
  <c r="J7" i="13"/>
  <c r="G7" i="13"/>
  <c r="D7" i="13"/>
  <c r="AN6" i="13"/>
  <c r="AM6" i="13"/>
  <c r="AK6" i="13"/>
  <c r="AH6" i="13"/>
  <c r="AE6" i="13"/>
  <c r="AB6" i="13"/>
  <c r="Y6" i="13"/>
  <c r="V6" i="13"/>
  <c r="S6" i="13"/>
  <c r="P6" i="13"/>
  <c r="M6" i="13"/>
  <c r="J6" i="13"/>
  <c r="G6" i="13"/>
  <c r="D6" i="13"/>
  <c r="AN5" i="13"/>
  <c r="AM5" i="13"/>
  <c r="AK5" i="13"/>
  <c r="AH5" i="13"/>
  <c r="AE5" i="13"/>
  <c r="AB5" i="13"/>
  <c r="D5" i="13"/>
  <c r="AO23" i="14" l="1"/>
  <c r="AH23" i="13"/>
  <c r="AE23" i="13"/>
  <c r="P23" i="13"/>
  <c r="AM23" i="13"/>
  <c r="AK23" i="13"/>
  <c r="AB23" i="13"/>
  <c r="Y23" i="13"/>
  <c r="V23" i="13"/>
  <c r="AO6" i="13"/>
  <c r="AO8" i="13"/>
  <c r="AO10" i="13"/>
  <c r="AN23" i="13"/>
  <c r="S23" i="13"/>
  <c r="M23" i="13"/>
  <c r="AO14" i="13"/>
  <c r="J23" i="13"/>
  <c r="AO11" i="13"/>
  <c r="AO13" i="13"/>
  <c r="AO17" i="13"/>
  <c r="AO19" i="13"/>
  <c r="G23" i="13"/>
  <c r="AO16" i="13"/>
  <c r="AO18" i="13"/>
  <c r="AO20" i="13"/>
  <c r="AO9" i="13"/>
  <c r="AO7" i="13"/>
  <c r="D23" i="13"/>
  <c r="AO5" i="13"/>
  <c r="AO12" i="13"/>
  <c r="AO15" i="13"/>
  <c r="AO21" i="13"/>
  <c r="M9" i="12"/>
  <c r="AO23" i="13" l="1"/>
  <c r="AJ23" i="12"/>
  <c r="AI23" i="12"/>
  <c r="AG23" i="12"/>
  <c r="AF23" i="12"/>
  <c r="AD23" i="12"/>
  <c r="AC23" i="12"/>
  <c r="AA23" i="12"/>
  <c r="Z23" i="12"/>
  <c r="X23" i="12"/>
  <c r="W23" i="12"/>
  <c r="U23" i="12"/>
  <c r="T23" i="12"/>
  <c r="R23" i="12"/>
  <c r="Q23" i="12"/>
  <c r="O23" i="12"/>
  <c r="N23" i="12"/>
  <c r="L23" i="12"/>
  <c r="K23" i="12"/>
  <c r="I23" i="12"/>
  <c r="H23" i="12"/>
  <c r="F23" i="12"/>
  <c r="E23" i="12"/>
  <c r="C23" i="12"/>
  <c r="B23" i="12"/>
  <c r="AN22" i="12"/>
  <c r="AM22" i="12"/>
  <c r="AK22" i="12"/>
  <c r="AH22" i="12"/>
  <c r="AE22" i="12"/>
  <c r="AB22" i="12"/>
  <c r="Y22" i="12"/>
  <c r="V22" i="12"/>
  <c r="S22" i="12"/>
  <c r="P22" i="12"/>
  <c r="M22" i="12"/>
  <c r="J22" i="12"/>
  <c r="G22" i="12"/>
  <c r="D22" i="12"/>
  <c r="AN21" i="12"/>
  <c r="AM21" i="12"/>
  <c r="AK21" i="12"/>
  <c r="AH21" i="12"/>
  <c r="AE21" i="12"/>
  <c r="AB21" i="12"/>
  <c r="Y21" i="12"/>
  <c r="V21" i="12"/>
  <c r="S21" i="12"/>
  <c r="P21" i="12"/>
  <c r="M21" i="12"/>
  <c r="J21" i="12"/>
  <c r="G21" i="12"/>
  <c r="D21" i="12"/>
  <c r="AN20" i="12"/>
  <c r="AM20" i="12"/>
  <c r="AK20" i="12"/>
  <c r="AH20" i="12"/>
  <c r="AE20" i="12"/>
  <c r="AB20" i="12"/>
  <c r="Y20" i="12"/>
  <c r="V20" i="12"/>
  <c r="S20" i="12"/>
  <c r="P20" i="12"/>
  <c r="M20" i="12"/>
  <c r="J20" i="12"/>
  <c r="G20" i="12"/>
  <c r="D20" i="12"/>
  <c r="AN19" i="12"/>
  <c r="AM19" i="12"/>
  <c r="AK19" i="12"/>
  <c r="AH19" i="12"/>
  <c r="AE19" i="12"/>
  <c r="AB19" i="12"/>
  <c r="Y19" i="12"/>
  <c r="V19" i="12"/>
  <c r="S19" i="12"/>
  <c r="P19" i="12"/>
  <c r="M19" i="12"/>
  <c r="J19" i="12"/>
  <c r="G19" i="12"/>
  <c r="D19" i="12"/>
  <c r="AN18" i="12"/>
  <c r="AM18" i="12"/>
  <c r="AK18" i="12"/>
  <c r="AH18" i="12"/>
  <c r="AE18" i="12"/>
  <c r="AB18" i="12"/>
  <c r="Y18" i="12"/>
  <c r="V18" i="12"/>
  <c r="S18" i="12"/>
  <c r="P18" i="12"/>
  <c r="M18" i="12"/>
  <c r="J18" i="12"/>
  <c r="G18" i="12"/>
  <c r="D18" i="12"/>
  <c r="AN17" i="12"/>
  <c r="AM17" i="12"/>
  <c r="AK17" i="12"/>
  <c r="AH17" i="12"/>
  <c r="AE17" i="12"/>
  <c r="AB17" i="12"/>
  <c r="Y17" i="12"/>
  <c r="V17" i="12"/>
  <c r="S17" i="12"/>
  <c r="P17" i="12"/>
  <c r="M17" i="12"/>
  <c r="J17" i="12"/>
  <c r="G17" i="12"/>
  <c r="D17" i="12"/>
  <c r="AN16" i="12"/>
  <c r="AM16" i="12"/>
  <c r="AK16" i="12"/>
  <c r="AH16" i="12"/>
  <c r="AE16" i="12"/>
  <c r="AB16" i="12"/>
  <c r="Y16" i="12"/>
  <c r="V16" i="12"/>
  <c r="S16" i="12"/>
  <c r="P16" i="12"/>
  <c r="M16" i="12"/>
  <c r="J16" i="12"/>
  <c r="G16" i="12"/>
  <c r="D16" i="12"/>
  <c r="AN15" i="12"/>
  <c r="AM15" i="12"/>
  <c r="AK15" i="12"/>
  <c r="AH15" i="12"/>
  <c r="AE15" i="12"/>
  <c r="AB15" i="12"/>
  <c r="Y15" i="12"/>
  <c r="V15" i="12"/>
  <c r="S15" i="12"/>
  <c r="P15" i="12"/>
  <c r="M15" i="12"/>
  <c r="J15" i="12"/>
  <c r="G15" i="12"/>
  <c r="D15" i="12"/>
  <c r="AN14" i="12"/>
  <c r="AM14" i="12"/>
  <c r="AK14" i="12"/>
  <c r="AH14" i="12"/>
  <c r="AE14" i="12"/>
  <c r="AB14" i="12"/>
  <c r="Y14" i="12"/>
  <c r="V14" i="12"/>
  <c r="S14" i="12"/>
  <c r="P14" i="12"/>
  <c r="M14" i="12"/>
  <c r="J14" i="12"/>
  <c r="G14" i="12"/>
  <c r="D14" i="12"/>
  <c r="AN13" i="12"/>
  <c r="AM13" i="12"/>
  <c r="AK13" i="12"/>
  <c r="AH13" i="12"/>
  <c r="AE13" i="12"/>
  <c r="AB13" i="12"/>
  <c r="Y13" i="12"/>
  <c r="V13" i="12"/>
  <c r="S13" i="12"/>
  <c r="P13" i="12"/>
  <c r="M13" i="12"/>
  <c r="J13" i="12"/>
  <c r="G13" i="12"/>
  <c r="D13" i="12"/>
  <c r="AN12" i="12"/>
  <c r="AM12" i="12"/>
  <c r="AK12" i="12"/>
  <c r="AH12" i="12"/>
  <c r="AE12" i="12"/>
  <c r="AB12" i="12"/>
  <c r="Y12" i="12"/>
  <c r="V12" i="12"/>
  <c r="S12" i="12"/>
  <c r="P12" i="12"/>
  <c r="M12" i="12"/>
  <c r="J12" i="12"/>
  <c r="G12" i="12"/>
  <c r="D12" i="12"/>
  <c r="AN11" i="12"/>
  <c r="AM11" i="12"/>
  <c r="AK11" i="12"/>
  <c r="AH11" i="12"/>
  <c r="AE11" i="12"/>
  <c r="AB11" i="12"/>
  <c r="Y11" i="12"/>
  <c r="V11" i="12"/>
  <c r="S11" i="12"/>
  <c r="P11" i="12"/>
  <c r="M11" i="12"/>
  <c r="J11" i="12"/>
  <c r="G11" i="12"/>
  <c r="D11" i="12"/>
  <c r="AN10" i="12"/>
  <c r="AM10" i="12"/>
  <c r="AK10" i="12"/>
  <c r="AH10" i="12"/>
  <c r="AE10" i="12"/>
  <c r="AB10" i="12"/>
  <c r="Y10" i="12"/>
  <c r="V10" i="12"/>
  <c r="S10" i="12"/>
  <c r="P10" i="12"/>
  <c r="M10" i="12"/>
  <c r="J10" i="12"/>
  <c r="G10" i="12"/>
  <c r="D10" i="12"/>
  <c r="AN9" i="12"/>
  <c r="AM9" i="12"/>
  <c r="AK9" i="12"/>
  <c r="AH9" i="12"/>
  <c r="AE9" i="12"/>
  <c r="AB9" i="12"/>
  <c r="Y9" i="12"/>
  <c r="V9" i="12"/>
  <c r="S9" i="12"/>
  <c r="P9" i="12"/>
  <c r="J9" i="12"/>
  <c r="G9" i="12"/>
  <c r="D9" i="12"/>
  <c r="AN8" i="12"/>
  <c r="AM8" i="12"/>
  <c r="AK8" i="12"/>
  <c r="AH8" i="12"/>
  <c r="AE8" i="12"/>
  <c r="AB8" i="12"/>
  <c r="Y8" i="12"/>
  <c r="V8" i="12"/>
  <c r="S8" i="12"/>
  <c r="P8" i="12"/>
  <c r="M8" i="12"/>
  <c r="J8" i="12"/>
  <c r="G8" i="12"/>
  <c r="D8" i="12"/>
  <c r="AN7" i="12"/>
  <c r="AM7" i="12"/>
  <c r="AK7" i="12"/>
  <c r="AH7" i="12"/>
  <c r="AE7" i="12"/>
  <c r="AB7" i="12"/>
  <c r="Y7" i="12"/>
  <c r="V7" i="12"/>
  <c r="S7" i="12"/>
  <c r="P7" i="12"/>
  <c r="M7" i="12"/>
  <c r="J7" i="12"/>
  <c r="G7" i="12"/>
  <c r="D7" i="12"/>
  <c r="AN6" i="12"/>
  <c r="AM6" i="12"/>
  <c r="AK6" i="12"/>
  <c r="AH6" i="12"/>
  <c r="AE6" i="12"/>
  <c r="AB6" i="12"/>
  <c r="Y6" i="12"/>
  <c r="V6" i="12"/>
  <c r="S6" i="12"/>
  <c r="P6" i="12"/>
  <c r="M6" i="12"/>
  <c r="J6" i="12"/>
  <c r="G6" i="12"/>
  <c r="D6" i="12"/>
  <c r="AN5" i="12"/>
  <c r="AM5" i="12"/>
  <c r="AK5" i="12"/>
  <c r="AH5" i="12"/>
  <c r="AE5" i="12"/>
  <c r="AB5" i="12"/>
  <c r="D5" i="12"/>
  <c r="AK23" i="12" l="1"/>
  <c r="P23" i="12"/>
  <c r="S23" i="12"/>
  <c r="V23" i="12"/>
  <c r="Y23" i="12"/>
  <c r="AB23" i="12"/>
  <c r="AE23" i="12"/>
  <c r="M23" i="12"/>
  <c r="G23" i="12"/>
  <c r="D23" i="12"/>
  <c r="AH23" i="12"/>
  <c r="AO5" i="12"/>
  <c r="AO8" i="12"/>
  <c r="AO10" i="12"/>
  <c r="AO12" i="12"/>
  <c r="AO16" i="12"/>
  <c r="AO18" i="12"/>
  <c r="AO20" i="12"/>
  <c r="J23" i="12"/>
  <c r="AO11" i="12"/>
  <c r="AO19" i="12"/>
  <c r="AM23" i="12"/>
  <c r="AO13" i="12"/>
  <c r="AN23" i="12"/>
  <c r="AO7" i="12"/>
  <c r="AO14" i="12"/>
  <c r="AO17" i="12"/>
  <c r="AO21" i="12"/>
  <c r="AO6" i="12"/>
  <c r="AO9" i="12"/>
  <c r="AO15" i="12"/>
  <c r="AO22" i="12"/>
  <c r="AM6" i="11"/>
  <c r="AO23" i="12" l="1"/>
  <c r="S8" i="11"/>
  <c r="P14" i="11" l="1"/>
  <c r="P8" i="11"/>
  <c r="AJ23" i="11" l="1"/>
  <c r="AI23" i="11"/>
  <c r="AG23" i="11"/>
  <c r="AF23" i="11"/>
  <c r="AD23" i="11"/>
  <c r="AC23" i="11"/>
  <c r="AA23" i="11"/>
  <c r="Z23" i="11"/>
  <c r="X23" i="11"/>
  <c r="W23" i="11"/>
  <c r="U23" i="11"/>
  <c r="T23" i="11"/>
  <c r="R23" i="11"/>
  <c r="Q23" i="11"/>
  <c r="O23" i="11"/>
  <c r="N23" i="11"/>
  <c r="L23" i="11"/>
  <c r="K23" i="11"/>
  <c r="I23" i="11"/>
  <c r="H23" i="11"/>
  <c r="F23" i="11"/>
  <c r="E23" i="11"/>
  <c r="C23" i="11"/>
  <c r="B23" i="11"/>
  <c r="AN22" i="11"/>
  <c r="AM22" i="11"/>
  <c r="AK22" i="11"/>
  <c r="AH22" i="11"/>
  <c r="AE22" i="11"/>
  <c r="AB22" i="11"/>
  <c r="Y22" i="11"/>
  <c r="V22" i="11"/>
  <c r="S22" i="11"/>
  <c r="P22" i="11"/>
  <c r="M22" i="11"/>
  <c r="J22" i="11"/>
  <c r="G22" i="11"/>
  <c r="D22" i="11"/>
  <c r="AN21" i="11"/>
  <c r="AM21" i="11"/>
  <c r="AK21" i="11"/>
  <c r="AH21" i="11"/>
  <c r="AE21" i="11"/>
  <c r="AB21" i="11"/>
  <c r="Y21" i="11"/>
  <c r="V21" i="11"/>
  <c r="S21" i="11"/>
  <c r="P21" i="11"/>
  <c r="M21" i="11"/>
  <c r="J21" i="11"/>
  <c r="G21" i="11"/>
  <c r="D21" i="11"/>
  <c r="AN20" i="11"/>
  <c r="AM20" i="11"/>
  <c r="AK20" i="11"/>
  <c r="AH20" i="11"/>
  <c r="AE20" i="11"/>
  <c r="AB20" i="11"/>
  <c r="Y20" i="11"/>
  <c r="V20" i="11"/>
  <c r="S20" i="11"/>
  <c r="P20" i="11"/>
  <c r="M20" i="11"/>
  <c r="J20" i="11"/>
  <c r="G20" i="11"/>
  <c r="D20" i="11"/>
  <c r="AN19" i="11"/>
  <c r="AM19" i="11"/>
  <c r="AK19" i="11"/>
  <c r="AH19" i="11"/>
  <c r="AE19" i="11"/>
  <c r="AB19" i="11"/>
  <c r="Y19" i="11"/>
  <c r="V19" i="11"/>
  <c r="S19" i="11"/>
  <c r="P19" i="11"/>
  <c r="M19" i="11"/>
  <c r="J19" i="11"/>
  <c r="G19" i="11"/>
  <c r="D19" i="11"/>
  <c r="AN18" i="11"/>
  <c r="AM18" i="11"/>
  <c r="AK18" i="11"/>
  <c r="AH18" i="11"/>
  <c r="AE18" i="11"/>
  <c r="AB18" i="11"/>
  <c r="Y18" i="11"/>
  <c r="V18" i="11"/>
  <c r="S18" i="11"/>
  <c r="P18" i="11"/>
  <c r="M18" i="11"/>
  <c r="J18" i="11"/>
  <c r="G18" i="11"/>
  <c r="D18" i="11"/>
  <c r="AN17" i="11"/>
  <c r="AM17" i="11"/>
  <c r="AK17" i="11"/>
  <c r="AH17" i="11"/>
  <c r="AE17" i="11"/>
  <c r="AB17" i="11"/>
  <c r="Y17" i="11"/>
  <c r="V17" i="11"/>
  <c r="S17" i="11"/>
  <c r="P17" i="11"/>
  <c r="M17" i="11"/>
  <c r="J17" i="11"/>
  <c r="G17" i="11"/>
  <c r="D17" i="11"/>
  <c r="AN16" i="11"/>
  <c r="AM16" i="11"/>
  <c r="AK16" i="11"/>
  <c r="AH16" i="11"/>
  <c r="AE16" i="11"/>
  <c r="AB16" i="11"/>
  <c r="Y16" i="11"/>
  <c r="V16" i="11"/>
  <c r="S16" i="11"/>
  <c r="P16" i="11"/>
  <c r="M16" i="11"/>
  <c r="J16" i="11"/>
  <c r="G16" i="11"/>
  <c r="D16" i="11"/>
  <c r="AN15" i="11"/>
  <c r="AM15" i="11"/>
  <c r="AK15" i="11"/>
  <c r="AH15" i="11"/>
  <c r="AE15" i="11"/>
  <c r="AB15" i="11"/>
  <c r="Y15" i="11"/>
  <c r="V15" i="11"/>
  <c r="S15" i="11"/>
  <c r="P15" i="11"/>
  <c r="M15" i="11"/>
  <c r="J15" i="11"/>
  <c r="G15" i="11"/>
  <c r="D15" i="11"/>
  <c r="AN14" i="11"/>
  <c r="AM14" i="11"/>
  <c r="AK14" i="11"/>
  <c r="AH14" i="11"/>
  <c r="AE14" i="11"/>
  <c r="AB14" i="11"/>
  <c r="Y14" i="11"/>
  <c r="V14" i="11"/>
  <c r="S14" i="11"/>
  <c r="M14" i="11"/>
  <c r="J14" i="11"/>
  <c r="G14" i="11"/>
  <c r="D14" i="11"/>
  <c r="AN13" i="11"/>
  <c r="AM13" i="11"/>
  <c r="AK13" i="11"/>
  <c r="AH13" i="11"/>
  <c r="AE13" i="11"/>
  <c r="AB13" i="11"/>
  <c r="Y13" i="11"/>
  <c r="V13" i="11"/>
  <c r="S13" i="11"/>
  <c r="P13" i="11"/>
  <c r="M13" i="11"/>
  <c r="J13" i="11"/>
  <c r="G13" i="11"/>
  <c r="D13" i="11"/>
  <c r="AN12" i="11"/>
  <c r="AM12" i="11"/>
  <c r="AK12" i="11"/>
  <c r="AH12" i="11"/>
  <c r="AE12" i="11"/>
  <c r="AB12" i="11"/>
  <c r="Y12" i="11"/>
  <c r="V12" i="11"/>
  <c r="S12" i="11"/>
  <c r="P12" i="11"/>
  <c r="M12" i="11"/>
  <c r="J12" i="11"/>
  <c r="G12" i="11"/>
  <c r="D12" i="11"/>
  <c r="AN11" i="11"/>
  <c r="AM11" i="11"/>
  <c r="AK11" i="11"/>
  <c r="AH11" i="11"/>
  <c r="AE11" i="11"/>
  <c r="AB11" i="11"/>
  <c r="Y11" i="11"/>
  <c r="V11" i="11"/>
  <c r="S11" i="11"/>
  <c r="P11" i="11"/>
  <c r="M11" i="11"/>
  <c r="J11" i="11"/>
  <c r="G11" i="11"/>
  <c r="D11" i="11"/>
  <c r="AN10" i="11"/>
  <c r="AM10" i="11"/>
  <c r="AK10" i="11"/>
  <c r="AH10" i="11"/>
  <c r="AE10" i="11"/>
  <c r="AB10" i="11"/>
  <c r="Y10" i="11"/>
  <c r="V10" i="11"/>
  <c r="S10" i="11"/>
  <c r="P10" i="11"/>
  <c r="M10" i="11"/>
  <c r="J10" i="11"/>
  <c r="G10" i="11"/>
  <c r="D10" i="11"/>
  <c r="AN9" i="11"/>
  <c r="AM9" i="11"/>
  <c r="AK9" i="11"/>
  <c r="AH9" i="11"/>
  <c r="AE9" i="11"/>
  <c r="AB9" i="11"/>
  <c r="Y9" i="11"/>
  <c r="V9" i="11"/>
  <c r="S9" i="11"/>
  <c r="P9" i="11"/>
  <c r="M9" i="11"/>
  <c r="J9" i="11"/>
  <c r="G9" i="11"/>
  <c r="D9" i="11"/>
  <c r="AN8" i="11"/>
  <c r="AM8" i="11"/>
  <c r="AK8" i="11"/>
  <c r="AH8" i="11"/>
  <c r="AE8" i="11"/>
  <c r="AB8" i="11"/>
  <c r="Y8" i="11"/>
  <c r="V8" i="11"/>
  <c r="M8" i="11"/>
  <c r="J8" i="11"/>
  <c r="G8" i="11"/>
  <c r="D8" i="11"/>
  <c r="AN7" i="11"/>
  <c r="AM7" i="11"/>
  <c r="AK7" i="11"/>
  <c r="AH7" i="11"/>
  <c r="AE7" i="11"/>
  <c r="AB7" i="11"/>
  <c r="Y7" i="11"/>
  <c r="V7" i="11"/>
  <c r="S7" i="11"/>
  <c r="P7" i="11"/>
  <c r="M7" i="11"/>
  <c r="J7" i="11"/>
  <c r="G7" i="11"/>
  <c r="D7" i="11"/>
  <c r="AN6" i="11"/>
  <c r="AO6" i="11" s="1"/>
  <c r="AK6" i="11"/>
  <c r="AH6" i="11"/>
  <c r="AE6" i="11"/>
  <c r="AB6" i="11"/>
  <c r="Y6" i="11"/>
  <c r="V6" i="11"/>
  <c r="S6" i="11"/>
  <c r="P6" i="11"/>
  <c r="M6" i="11"/>
  <c r="J6" i="11"/>
  <c r="G6" i="11"/>
  <c r="D6" i="11"/>
  <c r="AN5" i="11"/>
  <c r="AM5" i="11"/>
  <c r="AK5" i="11"/>
  <c r="AH5" i="11"/>
  <c r="AE5" i="11"/>
  <c r="AB5" i="11"/>
  <c r="D5" i="11"/>
  <c r="AH23" i="11" l="1"/>
  <c r="Y23" i="11"/>
  <c r="S23" i="11"/>
  <c r="P23" i="11"/>
  <c r="M23" i="11"/>
  <c r="G23" i="11"/>
  <c r="J23" i="11"/>
  <c r="D23" i="11"/>
  <c r="AO5" i="11"/>
  <c r="V23" i="11"/>
  <c r="AO11" i="11"/>
  <c r="AO13" i="11"/>
  <c r="AO15" i="11"/>
  <c r="AO17" i="11"/>
  <c r="AO19" i="11"/>
  <c r="AO21" i="11"/>
  <c r="AO10" i="11"/>
  <c r="AB23" i="11"/>
  <c r="AO18" i="11"/>
  <c r="AE23" i="11"/>
  <c r="AO22" i="11"/>
  <c r="AO9" i="11"/>
  <c r="AO16" i="11"/>
  <c r="AK23" i="11"/>
  <c r="AO7" i="11"/>
  <c r="AO12" i="11"/>
  <c r="AO14" i="11"/>
  <c r="AM23" i="11"/>
  <c r="AN23" i="11"/>
  <c r="AO20" i="11"/>
  <c r="AO8" i="11"/>
  <c r="AM5" i="10"/>
  <c r="Q5" i="2" s="1"/>
  <c r="AN5" i="10"/>
  <c r="R5" i="2" s="1"/>
  <c r="AO5" i="10" l="1"/>
  <c r="S5" i="2" s="1"/>
  <c r="AO23" i="11"/>
  <c r="AM6" i="10"/>
  <c r="Q6" i="2" s="1"/>
  <c r="AM7" i="10"/>
  <c r="Q7" i="2" s="1"/>
  <c r="AN7" i="10"/>
  <c r="R7" i="2" s="1"/>
  <c r="AM8" i="10"/>
  <c r="Q8" i="2" s="1"/>
  <c r="AN8" i="10"/>
  <c r="R8" i="2" s="1"/>
  <c r="AM9" i="10"/>
  <c r="Q9" i="2" s="1"/>
  <c r="AN9" i="10"/>
  <c r="R9" i="2" s="1"/>
  <c r="AM10" i="10"/>
  <c r="Q10" i="2" s="1"/>
  <c r="AN10" i="10"/>
  <c r="R10" i="2" s="1"/>
  <c r="AM11" i="10"/>
  <c r="Q11" i="2" s="1"/>
  <c r="AN11" i="10"/>
  <c r="R11" i="2" s="1"/>
  <c r="AM12" i="10"/>
  <c r="Q12" i="2" s="1"/>
  <c r="AN12" i="10"/>
  <c r="R12" i="2" s="1"/>
  <c r="AM13" i="10"/>
  <c r="Q13" i="2" s="1"/>
  <c r="AN13" i="10"/>
  <c r="R13" i="2" s="1"/>
  <c r="AM14" i="10"/>
  <c r="Q14" i="2" s="1"/>
  <c r="AN14" i="10"/>
  <c r="R14" i="2" s="1"/>
  <c r="AM15" i="10"/>
  <c r="Q15" i="2" s="1"/>
  <c r="AN15" i="10"/>
  <c r="R15" i="2" s="1"/>
  <c r="AM16" i="10"/>
  <c r="Q16" i="2" s="1"/>
  <c r="AN16" i="10"/>
  <c r="R16" i="2" s="1"/>
  <c r="AM17" i="10"/>
  <c r="Q17" i="2" s="1"/>
  <c r="AN17" i="10"/>
  <c r="R17" i="2" s="1"/>
  <c r="AM18" i="10"/>
  <c r="Q18" i="2" s="1"/>
  <c r="AN18" i="10"/>
  <c r="R18" i="2" s="1"/>
  <c r="AM19" i="10"/>
  <c r="Q19" i="2" s="1"/>
  <c r="AN19" i="10"/>
  <c r="R19" i="2" s="1"/>
  <c r="AM20" i="10"/>
  <c r="Q20" i="2" s="1"/>
  <c r="AN20" i="10"/>
  <c r="R20" i="2" s="1"/>
  <c r="AM21" i="10"/>
  <c r="Q21" i="2" s="1"/>
  <c r="AN21" i="10"/>
  <c r="R21" i="2" s="1"/>
  <c r="AM22" i="10"/>
  <c r="Q22" i="2" s="1"/>
  <c r="AN22" i="10"/>
  <c r="R22" i="2" s="1"/>
  <c r="AN6" i="10"/>
  <c r="R6" i="2" s="1"/>
  <c r="AJ23" i="10"/>
  <c r="AI23" i="10"/>
  <c r="AK22" i="10"/>
  <c r="AK21" i="10"/>
  <c r="AK20" i="10"/>
  <c r="AK19" i="10"/>
  <c r="AK18" i="10"/>
  <c r="AK17" i="10"/>
  <c r="AK16" i="10"/>
  <c r="AK15" i="10"/>
  <c r="AK14" i="10"/>
  <c r="AK13" i="10"/>
  <c r="AK12" i="10"/>
  <c r="AK11" i="10"/>
  <c r="AK10" i="10"/>
  <c r="AK9" i="10"/>
  <c r="AK8" i="10"/>
  <c r="AK7" i="10"/>
  <c r="AK6" i="10"/>
  <c r="AK5" i="10"/>
  <c r="AH13" i="10"/>
  <c r="AH14" i="10"/>
  <c r="AH15" i="10"/>
  <c r="AH16" i="10"/>
  <c r="AH17" i="10"/>
  <c r="AH18" i="10"/>
  <c r="AK23" i="10" l="1"/>
  <c r="AG23" i="10"/>
  <c r="AF23" i="10"/>
  <c r="AH22" i="10"/>
  <c r="AH21" i="10"/>
  <c r="AH20" i="10"/>
  <c r="AH19" i="10"/>
  <c r="AH12" i="10"/>
  <c r="AH11" i="10"/>
  <c r="AH10" i="10"/>
  <c r="AH9" i="10"/>
  <c r="AH8" i="10"/>
  <c r="AH7" i="10"/>
  <c r="AH6" i="10"/>
  <c r="AH5" i="10"/>
  <c r="AE21" i="10"/>
  <c r="AD23" i="10"/>
  <c r="AC23" i="10"/>
  <c r="AE22" i="10"/>
  <c r="AE20" i="10"/>
  <c r="AE19" i="10"/>
  <c r="AE18" i="10"/>
  <c r="AE17" i="10"/>
  <c r="AE16" i="10"/>
  <c r="AE15" i="10"/>
  <c r="AE14" i="10"/>
  <c r="AE13" i="10"/>
  <c r="AE12" i="10"/>
  <c r="AE11" i="10"/>
  <c r="AE10" i="10"/>
  <c r="AE9" i="10"/>
  <c r="AE8" i="10"/>
  <c r="AE7" i="10"/>
  <c r="AE6" i="10"/>
  <c r="AE5" i="10"/>
  <c r="AH23" i="10" l="1"/>
  <c r="AE23" i="10"/>
  <c r="AB5" i="10"/>
  <c r="AA23" i="10"/>
  <c r="Z23" i="10"/>
  <c r="AB22" i="10"/>
  <c r="AB21" i="10"/>
  <c r="AB20" i="10"/>
  <c r="AB19" i="10"/>
  <c r="AB18" i="10"/>
  <c r="AB17" i="10"/>
  <c r="AB16" i="10"/>
  <c r="AB15" i="10"/>
  <c r="AB14" i="10"/>
  <c r="AB13" i="10"/>
  <c r="AB12" i="10"/>
  <c r="AB11" i="10"/>
  <c r="AB10" i="10"/>
  <c r="AB9" i="10"/>
  <c r="AB8" i="10"/>
  <c r="AB7" i="10"/>
  <c r="AB6" i="10"/>
  <c r="AB23" i="10" l="1"/>
  <c r="X23" i="10"/>
  <c r="W23" i="10"/>
  <c r="Y22" i="10"/>
  <c r="Y21" i="10"/>
  <c r="Y20" i="10"/>
  <c r="Y19" i="10"/>
  <c r="Y18" i="10"/>
  <c r="Y17" i="10"/>
  <c r="Y16" i="10"/>
  <c r="Y15" i="10"/>
  <c r="Y14" i="10"/>
  <c r="Y13" i="10"/>
  <c r="Y12" i="10"/>
  <c r="Y11" i="10"/>
  <c r="Y10" i="10"/>
  <c r="Y9" i="10"/>
  <c r="Y8" i="10"/>
  <c r="Y7" i="10"/>
  <c r="Y6" i="10"/>
  <c r="Y23" i="10" l="1"/>
  <c r="T23" i="10"/>
  <c r="V6" i="10"/>
  <c r="V7" i="10"/>
  <c r="V8" i="10"/>
  <c r="V9" i="10"/>
  <c r="V10" i="10"/>
  <c r="V11" i="10"/>
  <c r="V12" i="10"/>
  <c r="V13" i="10"/>
  <c r="V14" i="10"/>
  <c r="V15" i="10"/>
  <c r="V16" i="10"/>
  <c r="V17" i="10"/>
  <c r="V18" i="10"/>
  <c r="V19" i="10"/>
  <c r="V20" i="10"/>
  <c r="V21" i="10"/>
  <c r="V22" i="10"/>
  <c r="AO22" i="10"/>
  <c r="S22" i="2" s="1"/>
  <c r="U23" i="10"/>
  <c r="V23" i="10" l="1"/>
  <c r="P7" i="10"/>
  <c r="R23" i="10"/>
  <c r="Q23" i="10"/>
  <c r="S22" i="10"/>
  <c r="S21" i="10"/>
  <c r="S20" i="10"/>
  <c r="S19" i="10"/>
  <c r="S18" i="10"/>
  <c r="S17" i="10"/>
  <c r="S16" i="10"/>
  <c r="S15" i="10"/>
  <c r="S14" i="10"/>
  <c r="S13" i="10"/>
  <c r="S12" i="10"/>
  <c r="S11" i="10"/>
  <c r="S10" i="10"/>
  <c r="S9" i="10"/>
  <c r="S8" i="10"/>
  <c r="S7" i="10"/>
  <c r="S6" i="10"/>
  <c r="O23" i="10"/>
  <c r="N23" i="10"/>
  <c r="P22" i="10"/>
  <c r="P21" i="10"/>
  <c r="P20" i="10"/>
  <c r="P19" i="10"/>
  <c r="P18" i="10"/>
  <c r="P17" i="10"/>
  <c r="P16" i="10"/>
  <c r="P15" i="10"/>
  <c r="P14" i="10"/>
  <c r="P13" i="10"/>
  <c r="P12" i="10"/>
  <c r="P11" i="10"/>
  <c r="P10" i="10"/>
  <c r="P9" i="10"/>
  <c r="P8" i="10"/>
  <c r="P6" i="10"/>
  <c r="S23" i="10" l="1"/>
  <c r="P23" i="10"/>
  <c r="L23" i="10"/>
  <c r="K23" i="10"/>
  <c r="M22" i="10"/>
  <c r="M21" i="10"/>
  <c r="M20" i="10"/>
  <c r="M19" i="10"/>
  <c r="M18" i="10"/>
  <c r="M17" i="10"/>
  <c r="M16" i="10"/>
  <c r="M15" i="10"/>
  <c r="M14" i="10"/>
  <c r="M13" i="10"/>
  <c r="M12" i="10"/>
  <c r="M11" i="10"/>
  <c r="M10" i="10"/>
  <c r="M9" i="10"/>
  <c r="M8" i="10"/>
  <c r="M7" i="10"/>
  <c r="M6" i="10"/>
  <c r="M23" i="10" l="1"/>
  <c r="I23" i="10"/>
  <c r="H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9" i="10"/>
  <c r="J8" i="10"/>
  <c r="J7" i="10"/>
  <c r="J6" i="10"/>
  <c r="J23" i="10" l="1"/>
  <c r="F23" i="10"/>
  <c r="E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23" i="10" l="1"/>
  <c r="AG7" i="8"/>
  <c r="AH7" i="8"/>
  <c r="AG8" i="8"/>
  <c r="AH8" i="8"/>
  <c r="AG9" i="8"/>
  <c r="AH9" i="8"/>
  <c r="AG10" i="8"/>
  <c r="AH10" i="8"/>
  <c r="AG11" i="8"/>
  <c r="AH11" i="8"/>
  <c r="AG12" i="8"/>
  <c r="AH12" i="8"/>
  <c r="AG13" i="8"/>
  <c r="AH13" i="8"/>
  <c r="AG14" i="8"/>
  <c r="AH14" i="8"/>
  <c r="AG15" i="8"/>
  <c r="AH15" i="8"/>
  <c r="AG16" i="8"/>
  <c r="AH16" i="8"/>
  <c r="AG17" i="8"/>
  <c r="AH17" i="8"/>
  <c r="AG18" i="8"/>
  <c r="AH18" i="8"/>
  <c r="AG19" i="8"/>
  <c r="AH19" i="8"/>
  <c r="AG20" i="8"/>
  <c r="AH20" i="8"/>
  <c r="AG21" i="8"/>
  <c r="AH21" i="8"/>
  <c r="AG22" i="8"/>
  <c r="AH22" i="8"/>
  <c r="AH6" i="8"/>
  <c r="AG6" i="8"/>
  <c r="C23" i="10"/>
  <c r="AN23" i="10" s="1"/>
  <c r="R23" i="2" s="1"/>
  <c r="B23" i="10"/>
  <c r="AM23" i="10" s="1"/>
  <c r="Q23" i="2" s="1"/>
  <c r="D22" i="10"/>
  <c r="AO21" i="10"/>
  <c r="S21" i="2" s="1"/>
  <c r="D21" i="10"/>
  <c r="AO20" i="10"/>
  <c r="S20" i="2" s="1"/>
  <c r="D20" i="10"/>
  <c r="AO19" i="10"/>
  <c r="S19" i="2" s="1"/>
  <c r="D19" i="10"/>
  <c r="AO18" i="10"/>
  <c r="S18" i="2" s="1"/>
  <c r="D18" i="10"/>
  <c r="AO17" i="10"/>
  <c r="S17" i="2" s="1"/>
  <c r="D17" i="10"/>
  <c r="AO16" i="10"/>
  <c r="S16" i="2" s="1"/>
  <c r="D16" i="10"/>
  <c r="D15" i="10"/>
  <c r="AO14" i="10"/>
  <c r="S14" i="2" s="1"/>
  <c r="D14" i="10"/>
  <c r="AO13" i="10"/>
  <c r="S13" i="2" s="1"/>
  <c r="D13" i="10"/>
  <c r="AO12" i="10"/>
  <c r="S12" i="2" s="1"/>
  <c r="D12" i="10"/>
  <c r="AO11" i="10"/>
  <c r="S11" i="2" s="1"/>
  <c r="D11" i="10"/>
  <c r="AO10" i="10"/>
  <c r="S10" i="2" s="1"/>
  <c r="D10" i="10"/>
  <c r="AO9" i="10"/>
  <c r="S9" i="2" s="1"/>
  <c r="D9" i="10"/>
  <c r="AO8" i="10"/>
  <c r="S8" i="2" s="1"/>
  <c r="D8" i="10"/>
  <c r="D7" i="10"/>
  <c r="AO6" i="10"/>
  <c r="S6" i="2" s="1"/>
  <c r="D6" i="10"/>
  <c r="D5" i="10"/>
  <c r="D23" i="10" l="1"/>
  <c r="AO15" i="10"/>
  <c r="S15" i="2" s="1"/>
  <c r="AO7" i="10"/>
  <c r="S7" i="2" s="1"/>
  <c r="AO23" i="10"/>
  <c r="S23" i="2" s="1"/>
  <c r="AH5" i="8"/>
  <c r="AG5" i="8"/>
  <c r="AE5" i="8" l="1"/>
  <c r="B23" i="9" l="1"/>
  <c r="F23" i="9" l="1"/>
  <c r="AK6" i="8" l="1"/>
  <c r="AL6" i="8"/>
  <c r="AK7" i="8"/>
  <c r="AL7" i="8"/>
  <c r="AK8" i="8"/>
  <c r="AL8" i="8"/>
  <c r="AK9" i="8"/>
  <c r="AL9" i="8"/>
  <c r="AK10" i="8"/>
  <c r="AL10" i="8"/>
  <c r="AK11" i="8"/>
  <c r="AL11" i="8"/>
  <c r="AK12" i="8"/>
  <c r="AL12" i="8"/>
  <c r="AK13" i="8"/>
  <c r="AL13" i="8"/>
  <c r="AK14" i="8"/>
  <c r="AL14" i="8"/>
  <c r="AK15" i="8"/>
  <c r="AL15" i="8"/>
  <c r="AK16" i="8"/>
  <c r="AL16" i="8"/>
  <c r="AM16" i="8" s="1"/>
  <c r="AK17" i="8"/>
  <c r="AL17" i="8"/>
  <c r="AK18" i="8"/>
  <c r="AL18" i="8"/>
  <c r="AK19" i="8"/>
  <c r="AL19" i="8"/>
  <c r="AK20" i="8"/>
  <c r="AL20" i="8"/>
  <c r="AM20" i="8" s="1"/>
  <c r="AK21" i="8"/>
  <c r="AL21" i="8"/>
  <c r="AM21" i="8" s="1"/>
  <c r="AK22" i="8"/>
  <c r="AL22" i="8"/>
  <c r="AM6" i="8"/>
  <c r="AM7" i="8"/>
  <c r="AM8" i="8"/>
  <c r="AM9" i="8"/>
  <c r="AM10" i="8"/>
  <c r="AM11" i="8"/>
  <c r="AM12" i="8"/>
  <c r="AM13" i="8"/>
  <c r="AM14" i="8"/>
  <c r="AM15" i="8"/>
  <c r="AM17" i="8"/>
  <c r="AM18" i="8"/>
  <c r="AM19" i="8"/>
  <c r="AL5" i="8"/>
  <c r="AK5" i="8"/>
  <c r="AM5" i="8" s="1"/>
  <c r="J23" i="9"/>
  <c r="AM22" i="8" l="1"/>
  <c r="C23" i="8" l="1"/>
  <c r="B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23" i="8" l="1"/>
  <c r="N6" i="2"/>
  <c r="O6" i="2" l="1"/>
  <c r="N7" i="2"/>
  <c r="O7" i="2"/>
  <c r="N8" i="2"/>
  <c r="O8" i="2"/>
  <c r="N9" i="2"/>
  <c r="O9" i="2"/>
  <c r="N10" i="2"/>
  <c r="O10" i="2"/>
  <c r="N11" i="2"/>
  <c r="O11" i="2"/>
  <c r="N12" i="2"/>
  <c r="O12" i="2"/>
  <c r="N13" i="2"/>
  <c r="O13" i="2"/>
  <c r="N14" i="2"/>
  <c r="O14" i="2"/>
  <c r="N15" i="2"/>
  <c r="O15" i="2"/>
  <c r="N16" i="2"/>
  <c r="O16" i="2"/>
  <c r="N17" i="2"/>
  <c r="O17" i="2"/>
  <c r="N18" i="2"/>
  <c r="O18" i="2"/>
  <c r="N19" i="2"/>
  <c r="O19" i="2"/>
  <c r="N20" i="2"/>
  <c r="O20" i="2"/>
  <c r="N21" i="2"/>
  <c r="O21" i="2"/>
  <c r="N22" i="2"/>
  <c r="O22" i="2"/>
  <c r="O5" i="2"/>
  <c r="N5" i="2"/>
  <c r="X23" i="8" l="1"/>
  <c r="W23" i="8"/>
  <c r="Y22" i="8"/>
  <c r="Y21" i="8"/>
  <c r="Y20" i="8"/>
  <c r="Y19" i="8"/>
  <c r="Y18" i="8"/>
  <c r="Y17" i="8"/>
  <c r="Y16" i="8"/>
  <c r="Y15" i="8"/>
  <c r="Y14" i="8"/>
  <c r="Y13" i="8"/>
  <c r="Y12" i="8"/>
  <c r="Y11" i="8"/>
  <c r="Y10" i="8"/>
  <c r="Y9" i="8"/>
  <c r="Y8" i="8"/>
  <c r="Y7" i="8"/>
  <c r="Y6" i="8"/>
  <c r="AD23" i="8"/>
  <c r="AC23" i="8"/>
  <c r="AE22" i="8"/>
  <c r="AE21" i="8"/>
  <c r="AE20" i="8"/>
  <c r="AE19" i="8"/>
  <c r="AE18" i="8"/>
  <c r="AE17" i="8"/>
  <c r="AE16" i="8"/>
  <c r="AE15" i="8"/>
  <c r="AE14" i="8"/>
  <c r="AE13" i="8"/>
  <c r="AE12" i="8"/>
  <c r="AE11" i="8"/>
  <c r="AE10" i="8"/>
  <c r="AE9" i="8"/>
  <c r="AE8" i="8"/>
  <c r="AE7" i="8"/>
  <c r="AE6" i="8"/>
  <c r="Y23" i="8" l="1"/>
  <c r="AE23" i="8"/>
  <c r="AA23" i="8" l="1"/>
  <c r="Z23" i="8"/>
  <c r="AB22" i="8"/>
  <c r="AB21" i="8"/>
  <c r="AB20" i="8"/>
  <c r="AB19" i="8"/>
  <c r="AB18" i="8"/>
  <c r="AB17" i="8"/>
  <c r="AB16" i="8"/>
  <c r="AB15" i="8"/>
  <c r="AB14" i="8"/>
  <c r="AB13" i="8"/>
  <c r="AB12" i="8"/>
  <c r="AB11" i="8"/>
  <c r="AB10" i="8"/>
  <c r="AB9" i="8"/>
  <c r="AB8" i="8"/>
  <c r="AB7" i="8"/>
  <c r="AB6" i="8"/>
  <c r="V22" i="8"/>
  <c r="V21" i="8"/>
  <c r="V20" i="8"/>
  <c r="V19" i="8"/>
  <c r="V18" i="8"/>
  <c r="V17" i="8"/>
  <c r="V16" i="8"/>
  <c r="V15" i="8"/>
  <c r="V14" i="8"/>
  <c r="V13" i="8"/>
  <c r="V12" i="8"/>
  <c r="V11" i="8"/>
  <c r="V10" i="8"/>
  <c r="V9" i="8"/>
  <c r="V8" i="8"/>
  <c r="V7" i="8"/>
  <c r="V6" i="8"/>
  <c r="U23" i="8"/>
  <c r="T23" i="8"/>
  <c r="AB23" i="8" l="1"/>
  <c r="V23" i="8"/>
  <c r="AI6" i="8"/>
  <c r="P6" i="2" s="1"/>
  <c r="S9" i="8"/>
  <c r="S8" i="8"/>
  <c r="S7" i="8"/>
  <c r="S6" i="8"/>
  <c r="AI9" i="8"/>
  <c r="P9" i="2" s="1"/>
  <c r="R23" i="8"/>
  <c r="Q23" i="8"/>
  <c r="S22" i="8"/>
  <c r="S21" i="8"/>
  <c r="S20" i="8"/>
  <c r="S19" i="8"/>
  <c r="S18" i="8"/>
  <c r="S17" i="8"/>
  <c r="S16" i="8"/>
  <c r="S15" i="8"/>
  <c r="S14" i="8"/>
  <c r="S13" i="8"/>
  <c r="S12" i="8"/>
  <c r="S11" i="8"/>
  <c r="S10" i="8"/>
  <c r="S23" i="8" l="1"/>
  <c r="N23" i="8"/>
  <c r="O23" i="8"/>
  <c r="AI5" i="8"/>
  <c r="P5" i="2" s="1"/>
  <c r="P6" i="8"/>
  <c r="P7" i="8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5" i="8"/>
  <c r="P23" i="8" l="1"/>
  <c r="L23" i="8"/>
  <c r="K23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AI22" i="8"/>
  <c r="P22" i="2" s="1"/>
  <c r="M5" i="8"/>
  <c r="I23" i="8"/>
  <c r="H23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5" i="8"/>
  <c r="AS22" i="7"/>
  <c r="AS6" i="7"/>
  <c r="AS7" i="7"/>
  <c r="AS8" i="7"/>
  <c r="AS9" i="7"/>
  <c r="AS10" i="7"/>
  <c r="AS11" i="7"/>
  <c r="AS12" i="7"/>
  <c r="AS13" i="7"/>
  <c r="AS14" i="7"/>
  <c r="AS15" i="7"/>
  <c r="AS16" i="7"/>
  <c r="AS17" i="7"/>
  <c r="AS18" i="7"/>
  <c r="AS19" i="7"/>
  <c r="AS20" i="7"/>
  <c r="AS21" i="7"/>
  <c r="AS5" i="7"/>
  <c r="F23" i="8"/>
  <c r="AH23" i="8" s="1"/>
  <c r="E23" i="8"/>
  <c r="G22" i="8"/>
  <c r="G21" i="8"/>
  <c r="G20" i="8"/>
  <c r="G19" i="8"/>
  <c r="AI18" i="8"/>
  <c r="P18" i="2" s="1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AG23" i="8" l="1"/>
  <c r="AK23" i="8"/>
  <c r="AI23" i="8"/>
  <c r="O23" i="2"/>
  <c r="AL23" i="8"/>
  <c r="G23" i="8"/>
  <c r="M23" i="8"/>
  <c r="AI20" i="8"/>
  <c r="P20" i="2" s="1"/>
  <c r="AI14" i="8"/>
  <c r="P14" i="2" s="1"/>
  <c r="AI10" i="8"/>
  <c r="P10" i="2" s="1"/>
  <c r="AI8" i="8"/>
  <c r="P8" i="2" s="1"/>
  <c r="J23" i="8"/>
  <c r="AI16" i="8"/>
  <c r="P16" i="2" s="1"/>
  <c r="AI12" i="8"/>
  <c r="P12" i="2" s="1"/>
  <c r="AI13" i="8"/>
  <c r="P13" i="2" s="1"/>
  <c r="AI17" i="8"/>
  <c r="P17" i="2" s="1"/>
  <c r="AI21" i="8"/>
  <c r="P21" i="2" s="1"/>
  <c r="AI7" i="8"/>
  <c r="P7" i="2" s="1"/>
  <c r="AI11" i="8"/>
  <c r="P11" i="2" s="1"/>
  <c r="AI15" i="8"/>
  <c r="P15" i="2" s="1"/>
  <c r="AI19" i="8"/>
  <c r="P19" i="2" s="1"/>
  <c r="AS23" i="7"/>
  <c r="AM23" i="8" l="1"/>
  <c r="N23" i="2"/>
  <c r="P23" i="2"/>
  <c r="AM23" i="7"/>
  <c r="AL23" i="7"/>
  <c r="AN6" i="7"/>
  <c r="AN7" i="7"/>
  <c r="AN8" i="7"/>
  <c r="AN9" i="7"/>
  <c r="AN10" i="7"/>
  <c r="AN11" i="7"/>
  <c r="AN12" i="7"/>
  <c r="AN13" i="7"/>
  <c r="AN14" i="7"/>
  <c r="AN15" i="7"/>
  <c r="AN16" i="7"/>
  <c r="AN17" i="7"/>
  <c r="AN18" i="7"/>
  <c r="AN19" i="7"/>
  <c r="AN20" i="7"/>
  <c r="AN21" i="7"/>
  <c r="AN22" i="7"/>
  <c r="AN5" i="7"/>
  <c r="AP23" i="7"/>
  <c r="AO23" i="7"/>
  <c r="AQ22" i="7"/>
  <c r="AQ21" i="7"/>
  <c r="AQ20" i="7"/>
  <c r="AQ19" i="7"/>
  <c r="AQ18" i="7"/>
  <c r="AQ17" i="7"/>
  <c r="AQ16" i="7"/>
  <c r="AQ15" i="7"/>
  <c r="AQ14" i="7"/>
  <c r="AQ13" i="7"/>
  <c r="AQ12" i="7"/>
  <c r="AQ11" i="7"/>
  <c r="AQ10" i="7"/>
  <c r="AQ9" i="7"/>
  <c r="AQ8" i="7"/>
  <c r="AQ7" i="7"/>
  <c r="AQ6" i="7"/>
  <c r="AQ5" i="7"/>
  <c r="AG22" i="7"/>
  <c r="AT22" i="7" s="1"/>
  <c r="AG21" i="7"/>
  <c r="AT21" i="7" s="1"/>
  <c r="AG20" i="7"/>
  <c r="AT20" i="7" s="1"/>
  <c r="AG19" i="7"/>
  <c r="AT19" i="7" s="1"/>
  <c r="AG18" i="7"/>
  <c r="AT18" i="7" s="1"/>
  <c r="AG17" i="7"/>
  <c r="AT17" i="7" s="1"/>
  <c r="AG16" i="7"/>
  <c r="AT16" i="7" s="1"/>
  <c r="AG15" i="7"/>
  <c r="AT15" i="7" s="1"/>
  <c r="AG14" i="7"/>
  <c r="AT14" i="7" s="1"/>
  <c r="AG13" i="7"/>
  <c r="AT13" i="7" s="1"/>
  <c r="AG12" i="7"/>
  <c r="AT12" i="7" s="1"/>
  <c r="AG11" i="7"/>
  <c r="AT11" i="7" s="1"/>
  <c r="AG10" i="7"/>
  <c r="AT10" i="7" s="1"/>
  <c r="AG9" i="7"/>
  <c r="AT9" i="7" s="1"/>
  <c r="AG8" i="7"/>
  <c r="AT8" i="7" s="1"/>
  <c r="AG6" i="7"/>
  <c r="AT6" i="7" s="1"/>
  <c r="AG5" i="7"/>
  <c r="AG7" i="7"/>
  <c r="AT7" i="7" s="1"/>
  <c r="AF23" i="7"/>
  <c r="AH6" i="7"/>
  <c r="AH8" i="7"/>
  <c r="AH10" i="7"/>
  <c r="AH12" i="7"/>
  <c r="AH15" i="7"/>
  <c r="AH19" i="7"/>
  <c r="AH20" i="7"/>
  <c r="AH21" i="7"/>
  <c r="AH22" i="7"/>
  <c r="AK5" i="7"/>
  <c r="AH18" i="7" l="1"/>
  <c r="AH11" i="7"/>
  <c r="AH13" i="7"/>
  <c r="AT23" i="7"/>
  <c r="AT5" i="7"/>
  <c r="AU5" i="7" s="1"/>
  <c r="AH7" i="7"/>
  <c r="AH5" i="7"/>
  <c r="AH17" i="7"/>
  <c r="AH14" i="7"/>
  <c r="AH16" i="7"/>
  <c r="AN23" i="7"/>
  <c r="AQ23" i="7"/>
  <c r="AG23" i="7"/>
  <c r="AH9" i="7"/>
  <c r="AJ23" i="7"/>
  <c r="AI23" i="7"/>
  <c r="AK22" i="7"/>
  <c r="AK21" i="7"/>
  <c r="AK20" i="7"/>
  <c r="AK19" i="7"/>
  <c r="AK18" i="7"/>
  <c r="AK17" i="7"/>
  <c r="AK16" i="7"/>
  <c r="AK15" i="7"/>
  <c r="AK14" i="7"/>
  <c r="AK13" i="7"/>
  <c r="AK12" i="7"/>
  <c r="AK11" i="7"/>
  <c r="AK10" i="7"/>
  <c r="AK9" i="7"/>
  <c r="AK8" i="7"/>
  <c r="AK7" i="7"/>
  <c r="AK6" i="7"/>
  <c r="AH23" i="7" l="1"/>
  <c r="AK23" i="7"/>
  <c r="Z23" i="7"/>
  <c r="AA23" i="7"/>
  <c r="AB6" i="7"/>
  <c r="AB7" i="7"/>
  <c r="AB8" i="7"/>
  <c r="AB9" i="7"/>
  <c r="AB10" i="7"/>
  <c r="AB11" i="7"/>
  <c r="AB12" i="7"/>
  <c r="AB13" i="7"/>
  <c r="AB14" i="7"/>
  <c r="AB15" i="7"/>
  <c r="AB16" i="7"/>
  <c r="AB17" i="7"/>
  <c r="AB18" i="7"/>
  <c r="AB19" i="7"/>
  <c r="AB20" i="7"/>
  <c r="AB21" i="7"/>
  <c r="AB22" i="7"/>
  <c r="AB5" i="7"/>
  <c r="AE5" i="7"/>
  <c r="AB23" i="7" l="1"/>
  <c r="AU22" i="7"/>
  <c r="AC23" i="7"/>
  <c r="AD23" i="7"/>
  <c r="AE6" i="7"/>
  <c r="AE7" i="7"/>
  <c r="AE8" i="7"/>
  <c r="AE9" i="7"/>
  <c r="AE10" i="7"/>
  <c r="AE11" i="7"/>
  <c r="AE12" i="7"/>
  <c r="AE13" i="7"/>
  <c r="AE14" i="7"/>
  <c r="AE15" i="7"/>
  <c r="AE16" i="7"/>
  <c r="AE17" i="7"/>
  <c r="AE18" i="7"/>
  <c r="AE19" i="7"/>
  <c r="AE20" i="7"/>
  <c r="AE21" i="7"/>
  <c r="AE22" i="7"/>
  <c r="AE23" i="7" l="1"/>
  <c r="K5" i="2" l="1"/>
  <c r="D12" i="7" l="1"/>
  <c r="Y14" i="7"/>
  <c r="V6" i="7"/>
  <c r="V7" i="7"/>
  <c r="V8" i="7"/>
  <c r="V9" i="7"/>
  <c r="V10" i="7"/>
  <c r="V11" i="7"/>
  <c r="V12" i="7"/>
  <c r="V13" i="7"/>
  <c r="V14" i="7"/>
  <c r="V15" i="7"/>
  <c r="V16" i="7"/>
  <c r="V17" i="7"/>
  <c r="V18" i="7"/>
  <c r="V19" i="7"/>
  <c r="V20" i="7"/>
  <c r="V21" i="7"/>
  <c r="V22" i="7"/>
  <c r="V5" i="7"/>
  <c r="S6" i="7"/>
  <c r="S7" i="7"/>
  <c r="S8" i="7"/>
  <c r="S9" i="7"/>
  <c r="S10" i="7"/>
  <c r="S11" i="7"/>
  <c r="S12" i="7"/>
  <c r="S13" i="7"/>
  <c r="S14" i="7"/>
  <c r="S15" i="7"/>
  <c r="S16" i="7"/>
  <c r="S17" i="7"/>
  <c r="S18" i="7"/>
  <c r="S19" i="7"/>
  <c r="S20" i="7"/>
  <c r="S21" i="7"/>
  <c r="S22" i="7"/>
  <c r="S5" i="7"/>
  <c r="J5" i="7"/>
  <c r="Y5" i="7"/>
  <c r="D5" i="7"/>
  <c r="G5" i="7"/>
  <c r="M5" i="7"/>
  <c r="P5" i="7"/>
  <c r="D6" i="7"/>
  <c r="G6" i="7"/>
  <c r="J6" i="7"/>
  <c r="M6" i="7"/>
  <c r="P6" i="7"/>
  <c r="Y6" i="7"/>
  <c r="D7" i="7"/>
  <c r="G7" i="7"/>
  <c r="J7" i="7"/>
  <c r="M7" i="7"/>
  <c r="P7" i="7"/>
  <c r="Y7" i="7"/>
  <c r="D8" i="7"/>
  <c r="G8" i="7"/>
  <c r="J8" i="7"/>
  <c r="M8" i="7"/>
  <c r="P8" i="7"/>
  <c r="Y8" i="7"/>
  <c r="D9" i="7"/>
  <c r="G9" i="7"/>
  <c r="J9" i="7"/>
  <c r="M9" i="7"/>
  <c r="P9" i="7"/>
  <c r="Y9" i="7"/>
  <c r="D10" i="7"/>
  <c r="G10" i="7"/>
  <c r="J10" i="7"/>
  <c r="M10" i="7"/>
  <c r="P10" i="7"/>
  <c r="Y10" i="7"/>
  <c r="D11" i="7"/>
  <c r="G11" i="7"/>
  <c r="J11" i="7"/>
  <c r="M11" i="7"/>
  <c r="P11" i="7"/>
  <c r="Y11" i="7"/>
  <c r="G12" i="7"/>
  <c r="J12" i="7"/>
  <c r="M12" i="7"/>
  <c r="P12" i="7"/>
  <c r="Y12" i="7"/>
  <c r="D13" i="7"/>
  <c r="G13" i="7"/>
  <c r="J13" i="7"/>
  <c r="M13" i="7"/>
  <c r="P13" i="7"/>
  <c r="Y13" i="7"/>
  <c r="D14" i="7"/>
  <c r="G14" i="7"/>
  <c r="J14" i="7"/>
  <c r="M14" i="7"/>
  <c r="P14" i="7"/>
  <c r="D15" i="7"/>
  <c r="G15" i="7"/>
  <c r="J15" i="7"/>
  <c r="M15" i="7"/>
  <c r="P15" i="7"/>
  <c r="Y15" i="7"/>
  <c r="D16" i="7"/>
  <c r="G16" i="7"/>
  <c r="J16" i="7"/>
  <c r="M16" i="7"/>
  <c r="P16" i="7"/>
  <c r="Y16" i="7"/>
  <c r="D17" i="7"/>
  <c r="G17" i="7"/>
  <c r="J17" i="7"/>
  <c r="M17" i="7"/>
  <c r="P17" i="7"/>
  <c r="Y17" i="7"/>
  <c r="D18" i="7"/>
  <c r="G18" i="7"/>
  <c r="J18" i="7"/>
  <c r="M18" i="7"/>
  <c r="P18" i="7"/>
  <c r="Y18" i="7"/>
  <c r="D19" i="7"/>
  <c r="G19" i="7"/>
  <c r="J19" i="7"/>
  <c r="M19" i="7"/>
  <c r="P19" i="7"/>
  <c r="Y19" i="7"/>
  <c r="D20" i="7"/>
  <c r="G20" i="7"/>
  <c r="J20" i="7"/>
  <c r="M20" i="7"/>
  <c r="P20" i="7"/>
  <c r="Y20" i="7"/>
  <c r="D21" i="7"/>
  <c r="G21" i="7"/>
  <c r="J21" i="7"/>
  <c r="M21" i="7"/>
  <c r="P21" i="7"/>
  <c r="Y21" i="7"/>
  <c r="D22" i="7"/>
  <c r="G22" i="7"/>
  <c r="J22" i="7"/>
  <c r="M22" i="7"/>
  <c r="P22" i="7"/>
  <c r="Y22" i="7"/>
  <c r="X23" i="7" l="1"/>
  <c r="W23" i="7"/>
  <c r="V23" i="7"/>
  <c r="U23" i="7"/>
  <c r="T23" i="7"/>
  <c r="S23" i="7"/>
  <c r="R23" i="7"/>
  <c r="Q23" i="7"/>
  <c r="O23" i="7"/>
  <c r="N23" i="7"/>
  <c r="L23" i="7"/>
  <c r="K23" i="7"/>
  <c r="I23" i="7"/>
  <c r="H23" i="7"/>
  <c r="F23" i="7"/>
  <c r="E23" i="7"/>
  <c r="C23" i="7"/>
  <c r="B23" i="7"/>
  <c r="L22" i="2"/>
  <c r="K22" i="2"/>
  <c r="L21" i="2"/>
  <c r="K21" i="2"/>
  <c r="L20" i="2"/>
  <c r="K20" i="2"/>
  <c r="L19" i="2"/>
  <c r="K19" i="2"/>
  <c r="L18" i="2"/>
  <c r="K18" i="2"/>
  <c r="L17" i="2"/>
  <c r="K17" i="2"/>
  <c r="L16" i="2"/>
  <c r="K16" i="2"/>
  <c r="L15" i="2"/>
  <c r="K15" i="2"/>
  <c r="L14" i="2"/>
  <c r="K14" i="2"/>
  <c r="L13" i="2"/>
  <c r="K13" i="2"/>
  <c r="L12" i="2"/>
  <c r="K12" i="2"/>
  <c r="L11" i="2"/>
  <c r="K11" i="2"/>
  <c r="L10" i="2"/>
  <c r="K10" i="2"/>
  <c r="L9" i="2"/>
  <c r="K9" i="2"/>
  <c r="L8" i="2"/>
  <c r="K8" i="2"/>
  <c r="L7" i="2"/>
  <c r="K7" i="2"/>
  <c r="L6" i="2"/>
  <c r="K6" i="2"/>
  <c r="Y23" i="7"/>
  <c r="L5" i="2"/>
  <c r="P23" i="7"/>
  <c r="M23" i="7"/>
  <c r="J23" i="7"/>
  <c r="G23" i="7"/>
  <c r="D23" i="7"/>
  <c r="M22" i="2" l="1"/>
  <c r="AU20" i="7"/>
  <c r="M20" i="2" s="1"/>
  <c r="AU18" i="7"/>
  <c r="M18" i="2" s="1"/>
  <c r="AU16" i="7"/>
  <c r="M16" i="2" s="1"/>
  <c r="AU14" i="7"/>
  <c r="M14" i="2" s="1"/>
  <c r="AU12" i="7"/>
  <c r="M12" i="2" s="1"/>
  <c r="AU10" i="7"/>
  <c r="M10" i="2" s="1"/>
  <c r="AU6" i="7"/>
  <c r="M6" i="2" s="1"/>
  <c r="AU9" i="7"/>
  <c r="M9" i="2" s="1"/>
  <c r="AU17" i="7"/>
  <c r="M17" i="2" s="1"/>
  <c r="AU11" i="7"/>
  <c r="M11" i="2" s="1"/>
  <c r="AU19" i="7"/>
  <c r="M19" i="2" s="1"/>
  <c r="AU8" i="7"/>
  <c r="M8" i="2" s="1"/>
  <c r="AU13" i="7"/>
  <c r="M13" i="2" s="1"/>
  <c r="AU15" i="7"/>
  <c r="M15" i="2" s="1"/>
  <c r="M5" i="2"/>
  <c r="AU7" i="7"/>
  <c r="M7" i="2" s="1"/>
  <c r="AU21" i="7"/>
  <c r="M21" i="2" s="1"/>
  <c r="K23" i="2"/>
  <c r="L23" i="2"/>
  <c r="AB6" i="4"/>
  <c r="AB7" i="4"/>
  <c r="AB8" i="4"/>
  <c r="AB9" i="4"/>
  <c r="AB10" i="4"/>
  <c r="AB11" i="4"/>
  <c r="AB12" i="4"/>
  <c r="AB13" i="4"/>
  <c r="AB14" i="4"/>
  <c r="AB15" i="4"/>
  <c r="AB16" i="4"/>
  <c r="AB17" i="4"/>
  <c r="AB18" i="4"/>
  <c r="AB19" i="4"/>
  <c r="AB20" i="4"/>
  <c r="AB21" i="4"/>
  <c r="AB22" i="4"/>
  <c r="AB5" i="4"/>
  <c r="AA6" i="4"/>
  <c r="AC6" i="4" s="1"/>
  <c r="AA7" i="4"/>
  <c r="AC7" i="4" s="1"/>
  <c r="AA8" i="4"/>
  <c r="AC8" i="4" s="1"/>
  <c r="AA9" i="4"/>
  <c r="AA10" i="4"/>
  <c r="AC10" i="4" s="1"/>
  <c r="AA11" i="4"/>
  <c r="AC11" i="4" s="1"/>
  <c r="AA12" i="4"/>
  <c r="AC12" i="4" s="1"/>
  <c r="AA13" i="4"/>
  <c r="AA14" i="4"/>
  <c r="AC14" i="4" s="1"/>
  <c r="AA15" i="4"/>
  <c r="AC15" i="4" s="1"/>
  <c r="AA16" i="4"/>
  <c r="AC16" i="4" s="1"/>
  <c r="AA17" i="4"/>
  <c r="AA18" i="4"/>
  <c r="AC18" i="4" s="1"/>
  <c r="AA19" i="4"/>
  <c r="AC19" i="4" s="1"/>
  <c r="AA20" i="4"/>
  <c r="AC20" i="4" s="1"/>
  <c r="AA21" i="4"/>
  <c r="AA22" i="4"/>
  <c r="AC22" i="4" s="1"/>
  <c r="AA5" i="4"/>
  <c r="AC5" i="4" s="1"/>
  <c r="E23" i="4"/>
  <c r="F23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5" i="4"/>
  <c r="I23" i="4"/>
  <c r="H23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5" i="4"/>
  <c r="K23" i="4"/>
  <c r="L23" i="4"/>
  <c r="M8" i="4"/>
  <c r="M6" i="4"/>
  <c r="M7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5" i="4"/>
  <c r="N23" i="4"/>
  <c r="O23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5" i="4"/>
  <c r="W23" i="4"/>
  <c r="X23" i="4"/>
  <c r="Y7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6" i="4"/>
  <c r="G23" i="4" l="1"/>
  <c r="AC21" i="4"/>
  <c r="AC17" i="4"/>
  <c r="AC13" i="4"/>
  <c r="AC9" i="4"/>
  <c r="J23" i="4"/>
  <c r="AU23" i="7"/>
  <c r="M23" i="2" s="1"/>
  <c r="M23" i="4"/>
  <c r="P23" i="4"/>
  <c r="Y23" i="4"/>
  <c r="AT21" i="6" l="1"/>
  <c r="AS21" i="6"/>
  <c r="AR21" i="6"/>
  <c r="AQ21" i="6"/>
  <c r="AP21" i="6"/>
  <c r="AO21" i="6"/>
  <c r="AN21" i="6"/>
  <c r="AM21" i="6"/>
  <c r="AL21" i="6"/>
  <c r="AK21" i="6"/>
  <c r="AJ21" i="6"/>
  <c r="AI21" i="6"/>
  <c r="AH21" i="6"/>
  <c r="AG21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C23" i="4" l="1"/>
  <c r="B23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5" i="4"/>
  <c r="D23" i="4" l="1"/>
  <c r="V23" i="4"/>
  <c r="U23" i="4"/>
  <c r="T23" i="4"/>
  <c r="S23" i="4"/>
  <c r="R23" i="4"/>
  <c r="AB23" i="4" s="1"/>
  <c r="Q23" i="4"/>
  <c r="AA23" i="4" s="1"/>
  <c r="AC23" i="4" s="1"/>
  <c r="S6" i="1" l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5" i="1"/>
  <c r="T5" i="1" l="1"/>
  <c r="C23" i="1"/>
  <c r="T14" i="1" l="1"/>
  <c r="T6" i="1"/>
  <c r="K6" i="3"/>
  <c r="I23" i="3"/>
  <c r="H23" i="3"/>
  <c r="G23" i="3"/>
  <c r="F23" i="3"/>
  <c r="E23" i="3"/>
  <c r="D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C23" i="3"/>
  <c r="B23" i="3"/>
  <c r="Q23" i="1"/>
  <c r="T22" i="1"/>
  <c r="T21" i="1"/>
  <c r="T20" i="1"/>
  <c r="T19" i="1"/>
  <c r="T18" i="1"/>
  <c r="T17" i="1"/>
  <c r="T16" i="1"/>
  <c r="T15" i="1"/>
  <c r="T13" i="1"/>
  <c r="T12" i="1"/>
  <c r="T11" i="1"/>
  <c r="T10" i="1"/>
  <c r="T9" i="1"/>
  <c r="T8" i="1"/>
  <c r="T7" i="1"/>
  <c r="T23" i="1" l="1"/>
  <c r="K5" i="3"/>
  <c r="K23" i="3" s="1"/>
  <c r="O23" i="1"/>
  <c r="E23" i="1" l="1"/>
  <c r="G23" i="1"/>
  <c r="K23" i="1"/>
  <c r="M23" i="1"/>
  <c r="I23" i="1"/>
</calcChain>
</file>

<file path=xl/sharedStrings.xml><?xml version="1.0" encoding="utf-8"?>
<sst xmlns="http://schemas.openxmlformats.org/spreadsheetml/2006/main" count="788" uniqueCount="160">
  <si>
    <t>หน่วยบริการ</t>
  </si>
  <si>
    <t>รพ.สต.วัดพระญาติการาม หมู่ที่ 05 ตำบลไผ่ลิง</t>
  </si>
  <si>
    <t>รพ.เสนา</t>
  </si>
  <si>
    <t>รพ.ท่าเรือ</t>
  </si>
  <si>
    <t>รพ.สมเด็จพระสังฆราช(นครหลวง)</t>
  </si>
  <si>
    <t>รพ.บางไทร</t>
  </si>
  <si>
    <t>รพ.บางบาล</t>
  </si>
  <si>
    <t>รพ.บางปะอิน</t>
  </si>
  <si>
    <t>รพ.บางปะหัน</t>
  </si>
  <si>
    <t>รพ.ผักไห่</t>
  </si>
  <si>
    <t>รพ.ภาชี</t>
  </si>
  <si>
    <t>รพ.ลาดบัวหลวง</t>
  </si>
  <si>
    <t>รพ.วังน้อย</t>
  </si>
  <si>
    <t>รพ.บางซ้าย</t>
  </si>
  <si>
    <t>รพ.อุทัย</t>
  </si>
  <si>
    <t>รพ.มหาราช</t>
  </si>
  <si>
    <t>รพ.บ้านแพรก</t>
  </si>
  <si>
    <t>ศูนย์แพทย์โรงพยาบาลพระนครศรีอยุธยาสาขา 1 ศูนย์เวชปฎิบัติครอบครัว</t>
  </si>
  <si>
    <t>ค่าใช้จ่ายส่วนไม่เกิน 1,600 บาท:Visit 
เรียกเก็บจากหน่วยบริการประจำ</t>
  </si>
  <si>
    <t xml:space="preserve">ส่วนไม่เกิน 1,600  </t>
  </si>
  <si>
    <t>total</t>
  </si>
  <si>
    <t>รายงานเรียกเก็บค่าใช้จ่ายค่าบริการรับส่งต่อผู้ป่วยนอกข้ามจังหวัด OP Refer ปี 57(พึงรับ)</t>
  </si>
  <si>
    <t>รพ.พระนครศรีอยุธยา</t>
  </si>
  <si>
    <t>OP REFตค56ง.5610</t>
  </si>
  <si>
    <t xml:space="preserve">OPREFERธค56ง5612 </t>
  </si>
  <si>
    <t>OP REFพย56ง.5611</t>
  </si>
  <si>
    <t>OPREFERมค56ง5701</t>
  </si>
  <si>
    <t>OPREFERกพ56ง5702</t>
  </si>
  <si>
    <t>OPREFERมีค56ง5703</t>
  </si>
  <si>
    <t>OPREFERเมย56ง5704</t>
  </si>
  <si>
    <t>OPREFERพค56ง5705</t>
  </si>
  <si>
    <t>ส่วนไม่เกิน 1,600  เรียกเก็บจากหน่วยบริการประจำ</t>
  </si>
  <si>
    <t>รายงานเรียกเก็บค่าใช้จ่ายค่าบริการรับส่งต่อผู้ป่วยนอกข้ามจังหวัด OP Refer ปี 57(พึงจ่าย) ณ ตุลาคม 2557</t>
  </si>
  <si>
    <t xml:space="preserve">รวมค่าใช้จ่ายส่วนเกิน 1,600 บาท:Visit ทั้งหมดเบิกจ่ายกองทุน </t>
  </si>
  <si>
    <t>รายงานเรียกเก็บค่าใช้จ่ายค่าบริการรับส่งต่อผู้ป่วยนอกข้ามจังหวัด OP Refer ปี 56/57</t>
  </si>
  <si>
    <t xml:space="preserve">รวมค่าใช้จ่ายส่วนเกิน 1,600 บาท:Visit ทั้งหมด
เบิกจ่ายกองทุน </t>
  </si>
  <si>
    <t>รวมค่าใช้จ่ายส่วนไม่เกิน 1,600 บาท:Visit ทั้งหมด
เรียกเก็บจากหน่วยบริการประจำ</t>
  </si>
  <si>
    <t>รวมค่าใช้จ่าย OP Refer ทั้งหมด</t>
  </si>
  <si>
    <t xml:space="preserve">รายงานเรียกเก็บค่าใช้จ่ายค่าบริการรับส่งต่อผู้ป่วยนอกข้ามจังหวัด OP Refer ปี 56/57
</t>
  </si>
  <si>
    <t xml:space="preserve">รพ.พระนครศรีอยุธยา
</t>
  </si>
  <si>
    <t>2557 (งวด5610-5705)</t>
  </si>
  <si>
    <t>ค่าใช้จ่าย OP Refer งวด 5510-5605และ5503เพิ่มเติม1,2</t>
  </si>
  <si>
    <t>5503(เพิ่มเติม1)</t>
  </si>
  <si>
    <t>5503(เพิ่มเติม2)</t>
  </si>
  <si>
    <t>5510</t>
  </si>
  <si>
    <t>5511</t>
  </si>
  <si>
    <t>5512</t>
  </si>
  <si>
    <t>5601</t>
  </si>
  <si>
    <t>5602</t>
  </si>
  <si>
    <t>5603</t>
  </si>
  <si>
    <t>5604</t>
  </si>
  <si>
    <t xml:space="preserve">ค่าใช้จ่ายส่วนเกิน 1,600 บาท:Visit 
เบิกจ่ายกองทุน </t>
  </si>
  <si>
    <t xml:space="preserve">ค่าใช้จ่าย OP Refer ทั้งหมด
</t>
  </si>
  <si>
    <t>2556 (งวด5503(เพิ่มเติม1)-5605)</t>
  </si>
  <si>
    <t>งวด 5805 (7-9-58)</t>
  </si>
  <si>
    <t>งวด 5801-5804 (11-8-58)</t>
  </si>
  <si>
    <t>งวด 5711-5712 (9-6-58)</t>
  </si>
  <si>
    <t>งวด 5710 (13-1-58)</t>
  </si>
  <si>
    <t>งวด อุทธรณ์ ค6 (22-7-58)</t>
  </si>
  <si>
    <t>งวด อุทธรณ์ ค5 (30-6-58)</t>
  </si>
  <si>
    <t>งวด อุทธรณ์ ค3 (2-3-58)</t>
  </si>
  <si>
    <t>งวด อุทธรณ์ ค2 (27-1-58)</t>
  </si>
  <si>
    <t xml:space="preserve">รวมค่าใช้จ่าย ปีงบประมาณ 2558
เบิกจ่ายกองทุน </t>
  </si>
  <si>
    <t>2558 (งวด5710-5805)</t>
  </si>
  <si>
    <t>งวด อุทธรณ์ 5807(22-1-59)</t>
  </si>
  <si>
    <t>งวด 5806-5808 (22-1-59)</t>
  </si>
  <si>
    <t>งวด 5809 (22-1-59)</t>
  </si>
  <si>
    <t>งวด 5810 (12-2-59)</t>
  </si>
  <si>
    <t>งวด 5811 (29-2-59)</t>
  </si>
  <si>
    <t xml:space="preserve">รวมค่าใช้จ่าย ปีงบประมาณ 2559
เบิกจ่ายกองทุน </t>
  </si>
  <si>
    <t>งวด 5811 (28-3-59)</t>
  </si>
  <si>
    <t>งวด 5812 (28-3-59)</t>
  </si>
  <si>
    <t>งวด 5901 (22-9-59)</t>
  </si>
  <si>
    <t>งวด 5902 (22-9-59)</t>
  </si>
  <si>
    <t>งวด 5906-5908 (06-12-59)</t>
  </si>
  <si>
    <t>งวด5903-5905 และอุทธรณ์5903-5905 (4-11-59)</t>
  </si>
  <si>
    <t>งวด 5911 (21-03-60)</t>
  </si>
  <si>
    <t>งวด อุทธรณ์ 60_6 (14-02-60)</t>
  </si>
  <si>
    <t>งวด 5909 (20-01-60)</t>
  </si>
  <si>
    <t>2559 (งวด5710-5911)</t>
  </si>
  <si>
    <t>งวด 5912 (04-04-60)</t>
  </si>
  <si>
    <t xml:space="preserve">รวมค่าใช้จ่าย ปีงบประมาณ 2560
เบิกจ่ายกองทุน </t>
  </si>
  <si>
    <t>งวด 6001 (09-05-60)</t>
  </si>
  <si>
    <t>งวด 6002 (30-05-60)</t>
  </si>
  <si>
    <t>งวด 6003 (30-06-60)</t>
  </si>
  <si>
    <t>งวด 6004 (31-07-60)</t>
  </si>
  <si>
    <t>งวด 6006 (29-09-60)</t>
  </si>
  <si>
    <t>งวด 6005 (08-09-60)</t>
  </si>
  <si>
    <t>2560 (งวด5910-6006)</t>
  </si>
  <si>
    <t>งวด 5910 (31-10-60)</t>
  </si>
  <si>
    <t>งวด 6007 (31-10-60)</t>
  </si>
  <si>
    <t>จำนวนครั้ง</t>
  </si>
  <si>
    <t xml:space="preserve">รวมค่าใช้จ่าย ในปีงบประมาณ 2560
เบิกจ่ายกองทุน </t>
  </si>
  <si>
    <t xml:space="preserve">รายงานเรียกเก็บค่าใช้จ่ายค่าบริการรับส่งต่อผู้ป่วยนอกข้ามจังหวัด OP Refer ปี 58-59-60 (จำนวนครั้ง)
</t>
  </si>
  <si>
    <t>งวด 6010 (27-11-60)</t>
  </si>
  <si>
    <t xml:space="preserve">รวมค่าใช้จ่าย ปีงบประมาณ 2561
เบิกจ่ายกองทุน </t>
  </si>
  <si>
    <t>งวด 6011 (29-12-60)</t>
  </si>
  <si>
    <t>งวด 6012 (31-01-61)</t>
  </si>
  <si>
    <t>งวด 6101 (28-02-61)</t>
  </si>
  <si>
    <t>งวด 6102 (30-03-61)</t>
  </si>
  <si>
    <t>งวด 6103 (30-04-61)</t>
  </si>
  <si>
    <t>งวด 6104 (31-05-61)</t>
  </si>
  <si>
    <t>งวด 6105 (28-06-61)</t>
  </si>
  <si>
    <t>งวด 6106 (31-07-61)</t>
  </si>
  <si>
    <t>งวด 6107 (31-08-61)</t>
  </si>
  <si>
    <t>งวด 6108 (28-09-61)</t>
  </si>
  <si>
    <t>งวด 6109 (26-10-61)</t>
  </si>
  <si>
    <t xml:space="preserve">รวมค่าใช้จ่าย ปีงบประมาณ 2562
เบิกจ่ายกองทุน </t>
  </si>
  <si>
    <t>2561 (งวด6010-6109)</t>
  </si>
  <si>
    <t>งวด 6110 (30-11-60)</t>
  </si>
  <si>
    <t>งวด 6111 (28-12-61)</t>
  </si>
  <si>
    <t>งวด 6112 (31-01-62)</t>
  </si>
  <si>
    <t>งวด 6201 (28-02-62)</t>
  </si>
  <si>
    <t>งวด 6202 (29-03-62)</t>
  </si>
  <si>
    <t>งวด 6203 (30-04-62)</t>
  </si>
  <si>
    <t>งวด 6204 (30-05-62)</t>
  </si>
  <si>
    <t>งวด 6205 (28-06-62)</t>
  </si>
  <si>
    <t>งวด 6206 (31-07-62)</t>
  </si>
  <si>
    <t>งวด 6207 (30-08-62)</t>
  </si>
  <si>
    <t>งวด 6208 (30-09-62)</t>
  </si>
  <si>
    <t>งวด 6209 (16-10-62)</t>
  </si>
  <si>
    <t>งวด 6210 (29-11-62)</t>
  </si>
  <si>
    <t>งวด 6211 (27-12-62)</t>
  </si>
  <si>
    <t>งวด 6212 (07-02-63)</t>
  </si>
  <si>
    <t>งวด 6301 (28-02-63)</t>
  </si>
  <si>
    <t>งวด 6308 (25-09-63)</t>
  </si>
  <si>
    <t>งวด 6307 (31-08-63)</t>
  </si>
  <si>
    <t>งวด 6305 (30-06-63)</t>
  </si>
  <si>
    <t>งวด 6306 (31-07-63)</t>
  </si>
  <si>
    <t>งวด 6304 (29-05-63)</t>
  </si>
  <si>
    <t>งวด 6303 (30-04-63)</t>
  </si>
  <si>
    <t>งวด 6203 (31-03-63)</t>
  </si>
  <si>
    <t>งวด 6209 (29-09-63)</t>
  </si>
  <si>
    <t xml:space="preserve">รวมค่าใช้จ่าย ปีงบประมาณ 2563
เบิกจ่ายกองทุน </t>
  </si>
  <si>
    <t>งวด 6310 (27-11-63)</t>
  </si>
  <si>
    <t>งวด 6311 (21-12-63)</t>
  </si>
  <si>
    <t>งวด 6312 (21-01-64)</t>
  </si>
  <si>
    <t>งวด 6402 (18-03-64)</t>
  </si>
  <si>
    <t>งวด 6401 (25-02-64)</t>
  </si>
  <si>
    <t>งวด 6403 (21-04-63)</t>
  </si>
  <si>
    <t>งวด 6404 (07-05-64)</t>
  </si>
  <si>
    <t>งวด 6405 (22-06-64)</t>
  </si>
  <si>
    <t>งวด 6407 (09-08-64)</t>
  </si>
  <si>
    <t>งวด 6406 (07-07-64)</t>
  </si>
  <si>
    <t xml:space="preserve">รวมค่าใช้จ่าย ปีงบประมาณ 2564
เบิกจ่ายกองทุน </t>
  </si>
  <si>
    <t>งวด 6408 (15-09-64)</t>
  </si>
  <si>
    <t>งวด 6409 (20-10-64)</t>
  </si>
  <si>
    <t xml:space="preserve">รวมค่าใช้จ่าย ปีงบประมาณ 2565
เบิกจ่ายกองทุน </t>
  </si>
  <si>
    <t>งวด 6508 ()</t>
  </si>
  <si>
    <t>งวด 6509 ()</t>
  </si>
  <si>
    <t>งวด 6410 (10-11-64)</t>
  </si>
  <si>
    <t>งวด 6411 (9-12-64)</t>
  </si>
  <si>
    <t>งวด 6412 (11-01-65)</t>
  </si>
  <si>
    <t>งวด 6501 (23-2-65)</t>
  </si>
  <si>
    <t>งวด 6502 (10-3-65)</t>
  </si>
  <si>
    <t>งวด 6503 (19-4-65)</t>
  </si>
  <si>
    <t>งวด 6504 (10-5-65)</t>
  </si>
  <si>
    <t>งวด 6505 (10-6-65)</t>
  </si>
  <si>
    <t>งวด 6506 (7-7-65)</t>
  </si>
  <si>
    <t>งวด 6507 (10-8-65)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</si>
</sst>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87" formatCode="_(* #,##0.00_);_(* \(#,##0.00\);_(* &quot;-&quot;??_);_(@_)"/>
    <numFmt numFmtId="188" formatCode="#,##0.00_ ;[Red]\-#,##0.00\ "/>
    <numFmt numFmtId="189" formatCode="_-* #,##0_-;\-* #,##0_-;_-* &quot;-&quot;??_-;_-@_-"/>
    <numFmt numFmtId="190" formatCode="#,##0_ ;[Red]\-#,##0\ "/>
  </numFmts>
  <fonts count="19" x14ac:knownFonts="1">
    <font>
      <sz val="17"/>
      <color theme="1"/>
      <name val="TH SarabunPSK"/>
      <family val="2"/>
      <charset val="222"/>
    </font>
    <font>
      <sz val="17"/>
      <color theme="1"/>
      <name val="TH SarabunPSK"/>
      <family val="2"/>
      <charset val="222"/>
    </font>
    <font>
      <sz val="17"/>
      <color theme="1"/>
      <name val="TH SarabunPSK"/>
      <family val="2"/>
    </font>
    <font>
      <sz val="17"/>
      <color rgb="FF0070C0"/>
      <name val="TH SarabunPSK"/>
      <family val="2"/>
    </font>
    <font>
      <sz val="17"/>
      <name val="TH SarabunPSK"/>
      <family val="2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sz val="8"/>
      <color theme="1"/>
      <name val="Tahoma"/>
      <family val="2"/>
    </font>
    <font>
      <b/>
      <sz val="9"/>
      <color theme="1"/>
      <name val="Tahoma"/>
      <family val="2"/>
    </font>
    <font>
      <b/>
      <sz val="11"/>
      <color theme="1"/>
      <name val="Tahoma"/>
      <family val="2"/>
      <charset val="222"/>
      <scheme val="minor"/>
    </font>
    <font>
      <b/>
      <sz val="8"/>
      <color theme="1"/>
      <name val="Tahoma"/>
      <family val="2"/>
    </font>
    <font>
      <sz val="9"/>
      <color theme="1"/>
      <name val="Tahoma"/>
      <family val="2"/>
      <scheme val="minor"/>
    </font>
    <font>
      <b/>
      <sz val="9"/>
      <color theme="1"/>
      <name val="Tahoma"/>
      <family val="2"/>
      <scheme val="minor"/>
    </font>
    <font>
      <b/>
      <u val="singleAccounting"/>
      <sz val="16"/>
      <color theme="1"/>
      <name val="TH SarabunPSK"/>
      <family val="2"/>
    </font>
    <font>
      <sz val="16"/>
      <name val="TH SarabunPSK"/>
      <family val="2"/>
    </font>
  </fonts>
  <fills count="27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theme="4" tint="0.79998168889431442"/>
      </patternFill>
    </fill>
    <fill>
      <patternFill patternType="solid">
        <fgColor rgb="FFCC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7" fillId="0" borderId="0"/>
    <xf numFmtId="0" fontId="5" fillId="0" borderId="0"/>
  </cellStyleXfs>
  <cellXfs count="21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/>
    <xf numFmtId="4" fontId="2" fillId="0" borderId="0" xfId="0" applyNumberFormat="1" applyFont="1"/>
    <xf numFmtId="187" fontId="2" fillId="0" borderId="4" xfId="1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shrinkToFit="1"/>
    </xf>
    <xf numFmtId="0" fontId="2" fillId="0" borderId="3" xfId="0" applyFont="1" applyFill="1" applyBorder="1" applyAlignment="1">
      <alignment shrinkToFit="1"/>
    </xf>
    <xf numFmtId="4" fontId="2" fillId="0" borderId="3" xfId="0" applyNumberFormat="1" applyFont="1" applyFill="1" applyBorder="1" applyAlignment="1">
      <alignment shrinkToFit="1"/>
    </xf>
    <xf numFmtId="43" fontId="2" fillId="0" borderId="1" xfId="1" applyFont="1" applyBorder="1"/>
    <xf numFmtId="43" fontId="2" fillId="0" borderId="1" xfId="1" applyFont="1" applyFill="1" applyBorder="1" applyAlignment="1">
      <alignment shrinkToFit="1"/>
    </xf>
    <xf numFmtId="187" fontId="2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4" fontId="3" fillId="0" borderId="1" xfId="0" applyNumberFormat="1" applyFont="1" applyBorder="1"/>
    <xf numFmtId="43" fontId="4" fillId="0" borderId="1" xfId="1" applyFont="1" applyFill="1" applyBorder="1" applyAlignment="1">
      <alignment shrinkToFit="1"/>
    </xf>
    <xf numFmtId="4" fontId="4" fillId="0" borderId="1" xfId="0" applyNumberFormat="1" applyFont="1" applyFill="1" applyBorder="1" applyAlignment="1">
      <alignment shrinkToFit="1"/>
    </xf>
    <xf numFmtId="4" fontId="4" fillId="0" borderId="1" xfId="0" applyNumberFormat="1" applyFont="1" applyBorder="1"/>
    <xf numFmtId="4" fontId="4" fillId="0" borderId="3" xfId="0" applyNumberFormat="1" applyFont="1" applyFill="1" applyBorder="1" applyAlignment="1">
      <alignment shrinkToFit="1"/>
    </xf>
    <xf numFmtId="43" fontId="2" fillId="0" borderId="0" xfId="1" applyFont="1" applyFill="1" applyBorder="1"/>
    <xf numFmtId="43" fontId="4" fillId="0" borderId="3" xfId="1" applyFont="1" applyFill="1" applyBorder="1" applyAlignment="1">
      <alignment shrinkToFit="1"/>
    </xf>
    <xf numFmtId="43" fontId="2" fillId="0" borderId="3" xfId="1" applyFont="1" applyFill="1" applyBorder="1" applyAlignment="1">
      <alignment shrinkToFi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3" fontId="2" fillId="0" borderId="2" xfId="0" applyNumberFormat="1" applyFont="1" applyFill="1" applyBorder="1" applyAlignment="1">
      <alignment shrinkToFit="1"/>
    </xf>
    <xf numFmtId="0" fontId="8" fillId="0" borderId="0" xfId="0" applyFont="1" applyAlignment="1">
      <alignment horizontal="center"/>
    </xf>
    <xf numFmtId="0" fontId="8" fillId="0" borderId="0" xfId="0" applyFont="1"/>
    <xf numFmtId="188" fontId="8" fillId="0" borderId="5" xfId="2" applyNumberFormat="1" applyFont="1" applyBorder="1"/>
    <xf numFmtId="188" fontId="8" fillId="0" borderId="1" xfId="0" applyNumberFormat="1" applyFont="1" applyBorder="1"/>
    <xf numFmtId="4" fontId="8" fillId="0" borderId="1" xfId="0" applyNumberFormat="1" applyFont="1" applyBorder="1"/>
    <xf numFmtId="188" fontId="8" fillId="0" borderId="1" xfId="2" applyNumberFormat="1" applyFont="1" applyBorder="1"/>
    <xf numFmtId="188" fontId="9" fillId="0" borderId="1" xfId="2" applyNumberFormat="1" applyFont="1" applyFill="1" applyBorder="1"/>
    <xf numFmtId="188" fontId="10" fillId="0" borderId="1" xfId="2" applyNumberFormat="1" applyFont="1" applyFill="1" applyBorder="1"/>
    <xf numFmtId="0" fontId="8" fillId="0" borderId="2" xfId="0" applyFont="1" applyFill="1" applyBorder="1" applyAlignment="1">
      <alignment shrinkToFit="1"/>
    </xf>
    <xf numFmtId="0" fontId="8" fillId="0" borderId="3" xfId="0" applyFont="1" applyFill="1" applyBorder="1" applyAlignment="1">
      <alignment shrinkToFit="1"/>
    </xf>
    <xf numFmtId="0" fontId="8" fillId="0" borderId="0" xfId="0" applyFont="1" applyAlignment="1">
      <alignment horizontal="center" wrapText="1"/>
    </xf>
    <xf numFmtId="0" fontId="8" fillId="0" borderId="5" xfId="2" applyFont="1" applyBorder="1"/>
    <xf numFmtId="43" fontId="8" fillId="0" borderId="5" xfId="1" applyFont="1" applyBorder="1"/>
    <xf numFmtId="0" fontId="8" fillId="0" borderId="5" xfId="2" applyFont="1" applyBorder="1" applyAlignment="1">
      <alignment vertical="center"/>
    </xf>
    <xf numFmtId="0" fontId="8" fillId="0" borderId="1" xfId="2" applyFont="1" applyBorder="1"/>
    <xf numFmtId="43" fontId="8" fillId="0" borderId="1" xfId="1" applyFont="1" applyBorder="1"/>
    <xf numFmtId="188" fontId="8" fillId="0" borderId="1" xfId="2" applyNumberFormat="1" applyFont="1" applyBorder="1" applyAlignment="1">
      <alignment horizontal="right"/>
    </xf>
    <xf numFmtId="4" fontId="8" fillId="0" borderId="5" xfId="2" applyNumberFormat="1" applyFont="1" applyBorder="1"/>
    <xf numFmtId="4" fontId="8" fillId="0" borderId="5" xfId="2" applyNumberFormat="1" applyFont="1" applyBorder="1" applyAlignment="1">
      <alignment vertical="center"/>
    </xf>
    <xf numFmtId="4" fontId="8" fillId="0" borderId="1" xfId="2" applyNumberFormat="1" applyFont="1" applyBorder="1"/>
    <xf numFmtId="4" fontId="9" fillId="0" borderId="1" xfId="0" applyNumberFormat="1" applyFont="1" applyBorder="1"/>
    <xf numFmtId="4" fontId="10" fillId="0" borderId="1" xfId="0" applyNumberFormat="1" applyFont="1" applyBorder="1"/>
    <xf numFmtId="187" fontId="12" fillId="2" borderId="1" xfId="7" applyNumberFormat="1" applyFont="1" applyFill="1" applyBorder="1" applyAlignment="1">
      <alignment vertical="center" wrapText="1"/>
    </xf>
    <xf numFmtId="0" fontId="11" fillId="0" borderId="0" xfId="0" applyFont="1"/>
    <xf numFmtId="187" fontId="11" fillId="9" borderId="1" xfId="7" applyNumberFormat="1" applyFont="1" applyFill="1" applyBorder="1" applyAlignment="1">
      <alignment horizontal="center" vertical="center" wrapText="1"/>
    </xf>
    <xf numFmtId="187" fontId="14" fillId="9" borderId="1" xfId="7" applyNumberFormat="1" applyFont="1" applyFill="1" applyBorder="1" applyAlignment="1">
      <alignment horizontal="center" vertical="center" wrapText="1"/>
    </xf>
    <xf numFmtId="0" fontId="15" fillId="0" borderId="1" xfId="0" applyFont="1" applyBorder="1"/>
    <xf numFmtId="188" fontId="15" fillId="0" borderId="1" xfId="0" applyNumberFormat="1" applyFont="1" applyBorder="1"/>
    <xf numFmtId="0" fontId="16" fillId="2" borderId="1" xfId="0" applyFont="1" applyFill="1" applyBorder="1"/>
    <xf numFmtId="188" fontId="16" fillId="2" borderId="1" xfId="0" applyNumberFormat="1" applyFont="1" applyFill="1" applyBorder="1"/>
    <xf numFmtId="0" fontId="15" fillId="0" borderId="5" xfId="0" applyFont="1" applyBorder="1"/>
    <xf numFmtId="188" fontId="15" fillId="0" borderId="5" xfId="0" applyNumberFormat="1" applyFont="1" applyBorder="1"/>
    <xf numFmtId="187" fontId="2" fillId="11" borderId="4" xfId="1" applyNumberFormat="1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43" fontId="8" fillId="0" borderId="1" xfId="0" applyNumberFormat="1" applyFont="1" applyBorder="1"/>
    <xf numFmtId="43" fontId="9" fillId="0" borderId="1" xfId="0" applyNumberFormat="1" applyFont="1" applyBorder="1"/>
    <xf numFmtId="43" fontId="17" fillId="0" borderId="1" xfId="0" applyNumberFormat="1" applyFont="1" applyBorder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3" fontId="8" fillId="0" borderId="1" xfId="1" applyFont="1" applyBorder="1" applyAlignment="1">
      <alignment wrapText="1"/>
    </xf>
    <xf numFmtId="43" fontId="8" fillId="0" borderId="1" xfId="1" applyFont="1" applyBorder="1" applyAlignme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189" fontId="8" fillId="24" borderId="1" xfId="1" applyNumberFormat="1" applyFont="1" applyFill="1" applyBorder="1" applyAlignment="1">
      <alignment horizontal="center"/>
    </xf>
    <xf numFmtId="189" fontId="8" fillId="24" borderId="1" xfId="0" applyNumberFormat="1" applyFont="1" applyFill="1" applyBorder="1" applyAlignment="1">
      <alignment horizontal="center"/>
    </xf>
    <xf numFmtId="0" fontId="8" fillId="0" borderId="0" xfId="0" applyFont="1" applyFill="1"/>
    <xf numFmtId="189" fontId="8" fillId="7" borderId="1" xfId="1" applyNumberFormat="1" applyFont="1" applyFill="1" applyBorder="1"/>
    <xf numFmtId="188" fontId="17" fillId="0" borderId="1" xfId="2" applyNumberFormat="1" applyFont="1" applyFill="1" applyBorder="1"/>
    <xf numFmtId="190" fontId="17" fillId="11" borderId="1" xfId="2" applyNumberFormat="1" applyFont="1" applyFill="1" applyBorder="1"/>
    <xf numFmtId="43" fontId="17" fillId="0" borderId="1" xfId="1" applyFont="1" applyBorder="1" applyAlignment="1"/>
    <xf numFmtId="43" fontId="17" fillId="24" borderId="1" xfId="0" applyNumberFormat="1" applyFont="1" applyFill="1" applyBorder="1" applyAlignment="1">
      <alignment horizontal="center"/>
    </xf>
    <xf numFmtId="0" fontId="8" fillId="0" borderId="2" xfId="2" applyFont="1" applyBorder="1"/>
    <xf numFmtId="0" fontId="8" fillId="0" borderId="2" xfId="2" applyFont="1" applyBorder="1" applyAlignment="1">
      <alignment vertical="center"/>
    </xf>
    <xf numFmtId="0" fontId="8" fillId="0" borderId="3" xfId="2" applyFont="1" applyBorder="1"/>
    <xf numFmtId="189" fontId="8" fillId="7" borderId="1" xfId="1" applyNumberFormat="1" applyFont="1" applyFill="1" applyBorder="1" applyAlignment="1">
      <alignment vertical="center"/>
    </xf>
    <xf numFmtId="189" fontId="17" fillId="7" borderId="1" xfId="0" applyNumberFormat="1" applyFont="1" applyFill="1" applyBorder="1"/>
    <xf numFmtId="189" fontId="0" fillId="11" borderId="1" xfId="1" applyNumberFormat="1" applyFont="1" applyFill="1" applyBorder="1"/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187" fontId="8" fillId="3" borderId="1" xfId="7" applyNumberFormat="1" applyFont="1" applyFill="1" applyBorder="1" applyAlignment="1">
      <alignment horizontal="center" vertical="center" wrapText="1"/>
    </xf>
    <xf numFmtId="187" fontId="8" fillId="5" borderId="1" xfId="7" applyNumberFormat="1" applyFont="1" applyFill="1" applyBorder="1" applyAlignment="1">
      <alignment horizontal="center" vertical="center" wrapText="1"/>
    </xf>
    <xf numFmtId="0" fontId="9" fillId="3" borderId="1" xfId="2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/>
    </xf>
    <xf numFmtId="0" fontId="8" fillId="10" borderId="1" xfId="0" applyFont="1" applyFill="1" applyBorder="1" applyAlignment="1">
      <alignment horizontal="center"/>
    </xf>
    <xf numFmtId="187" fontId="8" fillId="4" borderId="1" xfId="7" applyNumberFormat="1" applyFont="1" applyFill="1" applyBorder="1" applyAlignment="1">
      <alignment horizontal="center" vertical="center" wrapText="1"/>
    </xf>
    <xf numFmtId="187" fontId="8" fillId="2" borderId="1" xfId="7" applyNumberFormat="1" applyFont="1" applyFill="1" applyBorder="1" applyAlignment="1">
      <alignment horizontal="center" vertical="center" wrapText="1"/>
    </xf>
    <xf numFmtId="0" fontId="9" fillId="4" borderId="1" xfId="2" applyFont="1" applyFill="1" applyBorder="1" applyAlignment="1">
      <alignment horizontal="center" vertical="center" wrapText="1"/>
    </xf>
    <xf numFmtId="0" fontId="8" fillId="18" borderId="1" xfId="0" applyFont="1" applyFill="1" applyBorder="1" applyAlignment="1">
      <alignment horizontal="center"/>
    </xf>
    <xf numFmtId="187" fontId="8" fillId="19" borderId="1" xfId="7" applyNumberFormat="1" applyFont="1" applyFill="1" applyBorder="1" applyAlignment="1">
      <alignment horizontal="center" vertical="center" wrapText="1"/>
    </xf>
    <xf numFmtId="187" fontId="8" fillId="18" borderId="1" xfId="7" applyNumberFormat="1" applyFont="1" applyFill="1" applyBorder="1" applyAlignment="1">
      <alignment horizontal="center" vertical="center" wrapText="1"/>
    </xf>
    <xf numFmtId="0" fontId="9" fillId="19" borderId="1" xfId="2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/>
    </xf>
    <xf numFmtId="187" fontId="8" fillId="7" borderId="1" xfId="7" applyNumberFormat="1" applyFont="1" applyFill="1" applyBorder="1" applyAlignment="1">
      <alignment horizontal="center" vertical="center" wrapText="1"/>
    </xf>
    <xf numFmtId="187" fontId="8" fillId="6" borderId="1" xfId="7" applyNumberFormat="1" applyFont="1" applyFill="1" applyBorder="1" applyAlignment="1">
      <alignment horizontal="center" vertical="center" wrapText="1"/>
    </xf>
    <xf numFmtId="0" fontId="9" fillId="7" borderId="1" xfId="2" applyFont="1" applyFill="1" applyBorder="1" applyAlignment="1">
      <alignment horizontal="center" vertical="center" wrapText="1"/>
    </xf>
    <xf numFmtId="0" fontId="8" fillId="25" borderId="1" xfId="0" applyFont="1" applyFill="1" applyBorder="1" applyAlignment="1">
      <alignment horizontal="center"/>
    </xf>
    <xf numFmtId="187" fontId="8" fillId="25" borderId="1" xfId="7" applyNumberFormat="1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8" fillId="23" borderId="1" xfId="0" applyFont="1" applyFill="1" applyBorder="1" applyAlignment="1">
      <alignment horizontal="center"/>
    </xf>
    <xf numFmtId="187" fontId="8" fillId="24" borderId="1" xfId="7" applyNumberFormat="1" applyFont="1" applyFill="1" applyBorder="1" applyAlignment="1">
      <alignment horizontal="center" vertical="center" wrapText="1"/>
    </xf>
    <xf numFmtId="187" fontId="8" fillId="23" borderId="1" xfId="7" applyNumberFormat="1" applyFont="1" applyFill="1" applyBorder="1" applyAlignment="1">
      <alignment horizontal="center" vertical="center" wrapText="1"/>
    </xf>
    <xf numFmtId="0" fontId="9" fillId="24" borderId="1" xfId="2" applyFont="1" applyFill="1" applyBorder="1" applyAlignment="1">
      <alignment horizontal="center" vertical="center" wrapText="1"/>
    </xf>
    <xf numFmtId="187" fontId="11" fillId="2" borderId="1" xfId="7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187" fontId="12" fillId="2" borderId="1" xfId="7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8" fillId="18" borderId="1" xfId="0" applyFont="1" applyFill="1" applyBorder="1" applyAlignment="1">
      <alignment horizontal="center" wrapText="1"/>
    </xf>
    <xf numFmtId="187" fontId="8" fillId="17" borderId="1" xfId="7" applyNumberFormat="1" applyFont="1" applyFill="1" applyBorder="1" applyAlignment="1">
      <alignment horizontal="center" vertical="center" wrapText="1"/>
    </xf>
    <xf numFmtId="0" fontId="8" fillId="14" borderId="3" xfId="0" applyFont="1" applyFill="1" applyBorder="1" applyAlignment="1">
      <alignment horizontal="center"/>
    </xf>
    <xf numFmtId="0" fontId="8" fillId="14" borderId="6" xfId="0" applyFont="1" applyFill="1" applyBorder="1" applyAlignment="1">
      <alignment horizontal="center"/>
    </xf>
    <xf numFmtId="0" fontId="8" fillId="14" borderId="7" xfId="0" applyFont="1" applyFill="1" applyBorder="1" applyAlignment="1">
      <alignment horizontal="center"/>
    </xf>
    <xf numFmtId="187" fontId="8" fillId="14" borderId="1" xfId="7" applyNumberFormat="1" applyFont="1" applyFill="1" applyBorder="1" applyAlignment="1">
      <alignment horizontal="center" vertical="center" wrapText="1"/>
    </xf>
    <xf numFmtId="0" fontId="8" fillId="15" borderId="3" xfId="0" applyFont="1" applyFill="1" applyBorder="1" applyAlignment="1">
      <alignment horizontal="center"/>
    </xf>
    <xf numFmtId="0" fontId="8" fillId="15" borderId="6" xfId="0" applyFont="1" applyFill="1" applyBorder="1" applyAlignment="1">
      <alignment horizontal="center"/>
    </xf>
    <xf numFmtId="0" fontId="8" fillId="15" borderId="7" xfId="0" applyFont="1" applyFill="1" applyBorder="1" applyAlignment="1">
      <alignment horizontal="center"/>
    </xf>
    <xf numFmtId="187" fontId="8" fillId="15" borderId="1" xfId="7" applyNumberFormat="1" applyFont="1" applyFill="1" applyBorder="1" applyAlignment="1">
      <alignment horizontal="center" vertical="center" wrapText="1"/>
    </xf>
    <xf numFmtId="187" fontId="8" fillId="16" borderId="1" xfId="7" applyNumberFormat="1" applyFont="1" applyFill="1" applyBorder="1" applyAlignment="1">
      <alignment horizontal="center" vertical="center" wrapText="1"/>
    </xf>
    <xf numFmtId="0" fontId="8" fillId="17" borderId="3" xfId="0" applyFont="1" applyFill="1" applyBorder="1" applyAlignment="1">
      <alignment horizontal="center"/>
    </xf>
    <xf numFmtId="0" fontId="8" fillId="17" borderId="6" xfId="0" applyFont="1" applyFill="1" applyBorder="1" applyAlignment="1">
      <alignment horizontal="center"/>
    </xf>
    <xf numFmtId="0" fontId="8" fillId="17" borderId="7" xfId="0" applyFont="1" applyFill="1" applyBorder="1" applyAlignment="1">
      <alignment horizontal="center"/>
    </xf>
    <xf numFmtId="0" fontId="8" fillId="13" borderId="3" xfId="0" applyFont="1" applyFill="1" applyBorder="1" applyAlignment="1">
      <alignment horizontal="center"/>
    </xf>
    <xf numFmtId="0" fontId="8" fillId="13" borderId="6" xfId="0" applyFont="1" applyFill="1" applyBorder="1" applyAlignment="1">
      <alignment horizontal="center"/>
    </xf>
    <xf numFmtId="0" fontId="8" fillId="13" borderId="7" xfId="0" applyFont="1" applyFill="1" applyBorder="1" applyAlignment="1">
      <alignment horizontal="center"/>
    </xf>
    <xf numFmtId="187" fontId="8" fillId="13" borderId="1" xfId="7" applyNumberFormat="1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16" borderId="3" xfId="0" applyFont="1" applyFill="1" applyBorder="1" applyAlignment="1">
      <alignment horizontal="center"/>
    </xf>
    <xf numFmtId="0" fontId="8" fillId="16" borderId="6" xfId="0" applyFont="1" applyFill="1" applyBorder="1" applyAlignment="1">
      <alignment horizontal="center"/>
    </xf>
    <xf numFmtId="0" fontId="8" fillId="16" borderId="7" xfId="0" applyFont="1" applyFill="1" applyBorder="1" applyAlignment="1">
      <alignment horizontal="center"/>
    </xf>
    <xf numFmtId="187" fontId="8" fillId="12" borderId="1" xfId="7" applyNumberFormat="1" applyFont="1" applyFill="1" applyBorder="1" applyAlignment="1">
      <alignment horizontal="center" vertical="center" wrapText="1"/>
    </xf>
    <xf numFmtId="0" fontId="8" fillId="20" borderId="1" xfId="0" applyFont="1" applyFill="1" applyBorder="1" applyAlignment="1">
      <alignment horizontal="center"/>
    </xf>
    <xf numFmtId="187" fontId="8" fillId="20" borderId="1" xfId="7" applyNumberFormat="1" applyFont="1" applyFill="1" applyBorder="1" applyAlignment="1">
      <alignment horizontal="center" vertical="center" wrapText="1"/>
    </xf>
    <xf numFmtId="187" fontId="8" fillId="10" borderId="1" xfId="7" applyNumberFormat="1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/>
    </xf>
    <xf numFmtId="0" fontId="8" fillId="21" borderId="1" xfId="0" applyFont="1" applyFill="1" applyBorder="1" applyAlignment="1">
      <alignment horizontal="center"/>
    </xf>
    <xf numFmtId="187" fontId="8" fillId="21" borderId="1" xfId="7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187" fontId="8" fillId="0" borderId="1" xfId="7" applyNumberFormat="1" applyFont="1" applyFill="1" applyBorder="1" applyAlignment="1">
      <alignment horizontal="center" vertical="center" wrapText="1"/>
    </xf>
    <xf numFmtId="0" fontId="8" fillId="22" borderId="1" xfId="0" applyFont="1" applyFill="1" applyBorder="1" applyAlignment="1">
      <alignment horizontal="center"/>
    </xf>
    <xf numFmtId="187" fontId="8" fillId="22" borderId="1" xfId="7" applyNumberFormat="1" applyFont="1" applyFill="1" applyBorder="1" applyAlignment="1">
      <alignment horizontal="center" vertical="center" wrapText="1"/>
    </xf>
    <xf numFmtId="0" fontId="8" fillId="14" borderId="1" xfId="0" applyFont="1" applyFill="1" applyBorder="1" applyAlignment="1">
      <alignment horizontal="center"/>
    </xf>
    <xf numFmtId="0" fontId="8" fillId="11" borderId="1" xfId="0" applyFont="1" applyFill="1" applyBorder="1" applyAlignment="1">
      <alignment horizontal="center"/>
    </xf>
    <xf numFmtId="187" fontId="8" fillId="11" borderId="1" xfId="7" applyNumberFormat="1" applyFont="1" applyFill="1" applyBorder="1" applyAlignment="1">
      <alignment horizontal="center" vertical="center" wrapText="1"/>
    </xf>
    <xf numFmtId="0" fontId="8" fillId="26" borderId="1" xfId="0" applyFont="1" applyFill="1" applyBorder="1" applyAlignment="1">
      <alignment horizontal="center"/>
    </xf>
    <xf numFmtId="187" fontId="8" fillId="26" borderId="1" xfId="7" applyNumberFormat="1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/>
    </xf>
    <xf numFmtId="0" fontId="8" fillId="24" borderId="1" xfId="0" applyFont="1" applyFill="1" applyBorder="1" applyAlignment="1">
      <alignment horizontal="center"/>
    </xf>
    <xf numFmtId="0" fontId="18" fillId="11" borderId="1" xfId="0" applyFont="1" applyFill="1" applyBorder="1" applyAlignment="1">
      <alignment horizontal="center"/>
    </xf>
    <xf numFmtId="0" fontId="18" fillId="23" borderId="1" xfId="0" applyFont="1" applyFill="1" applyBorder="1" applyAlignment="1">
      <alignment horizontal="center"/>
    </xf>
    <xf numFmtId="0" fontId="18" fillId="25" borderId="1" xfId="0" applyFont="1" applyFill="1" applyBorder="1" applyAlignment="1">
      <alignment horizontal="center"/>
    </xf>
    <xf numFmtId="0" fontId="18" fillId="26" borderId="1" xfId="0" applyFont="1" applyFill="1" applyBorder="1" applyAlignment="1">
      <alignment horizontal="center"/>
    </xf>
    <xf numFmtId="0" fontId="18" fillId="7" borderId="1" xfId="0" applyFont="1" applyFill="1" applyBorder="1" applyAlignment="1">
      <alignment horizontal="center"/>
    </xf>
    <xf numFmtId="0" fontId="18" fillId="24" borderId="1" xfId="0" applyFont="1" applyFill="1" applyBorder="1" applyAlignment="1">
      <alignment horizontal="center"/>
    </xf>
    <xf numFmtId="0" fontId="18" fillId="12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8" fillId="24" borderId="4" xfId="0" applyFont="1" applyFill="1" applyBorder="1" applyAlignment="1">
      <alignment horizontal="center"/>
    </xf>
    <xf numFmtId="0" fontId="8" fillId="24" borderId="8" xfId="0" applyFont="1" applyFill="1" applyBorder="1" applyAlignment="1">
      <alignment horizontal="center"/>
    </xf>
    <xf numFmtId="0" fontId="8" fillId="24" borderId="5" xfId="0" applyFont="1" applyFill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187" fontId="8" fillId="7" borderId="4" xfId="7" applyNumberFormat="1" applyFont="1" applyFill="1" applyBorder="1" applyAlignment="1">
      <alignment horizontal="center" vertical="center" wrapText="1"/>
    </xf>
    <xf numFmtId="187" fontId="8" fillId="7" borderId="5" xfId="7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11">
    <cellStyle name="Comma" xfId="1" builtinId="3"/>
    <cellStyle name="Comma 2" xfId="7"/>
    <cellStyle name="Normal" xfId="0" builtinId="0"/>
    <cellStyle name="Normal 2" xfId="3"/>
    <cellStyle name="Normal 3" xfId="4"/>
    <cellStyle name="Normal 3 2" xfId="8"/>
    <cellStyle name="Normal 4" xfId="5"/>
    <cellStyle name="Normal 5" xfId="6"/>
    <cellStyle name="Normal 6" xfId="9"/>
    <cellStyle name="Normal 7" xfId="2"/>
    <cellStyle name="Normal 9" xfId="1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FFFFCC"/>
      <color rgb="FF66FFFF"/>
      <color rgb="FF00CCFF"/>
      <color rgb="FFCCFFCC"/>
      <color rgb="FFFFFF99"/>
      <color rgb="FF00FF99"/>
      <color rgb="FF66FFCC"/>
      <color rgb="FF00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zoomScale="90" zoomScaleNormal="90" workbookViewId="0">
      <pane xSplit="1" ySplit="4" topLeftCell="J10" activePane="bottomRight" state="frozen"/>
      <selection pane="topRight" activeCell="B1" sqref="B1"/>
      <selection pane="bottomLeft" activeCell="A5" sqref="A5"/>
      <selection pane="bottomRight" activeCell="Q18" sqref="Q18"/>
    </sheetView>
  </sheetViews>
  <sheetFormatPr defaultRowHeight="21" x14ac:dyDescent="0.35"/>
  <cols>
    <col min="1" max="1" width="22.5" style="25" customWidth="1"/>
    <col min="2" max="3" width="13.125" style="25" bestFit="1" customWidth="1"/>
    <col min="4" max="5" width="13" style="25" customWidth="1"/>
    <col min="6" max="6" width="13.125" style="25" bestFit="1" customWidth="1"/>
    <col min="7" max="8" width="13" style="25" customWidth="1"/>
    <col min="9" max="9" width="13.125" style="25" bestFit="1" customWidth="1"/>
    <col min="10" max="10" width="13" style="25" customWidth="1"/>
    <col min="11" max="11" width="14.5" style="25" customWidth="1"/>
    <col min="12" max="12" width="13.375" style="25" customWidth="1"/>
    <col min="13" max="13" width="14.875" style="25" customWidth="1"/>
    <col min="14" max="14" width="14.5" style="25" customWidth="1"/>
    <col min="15" max="15" width="13.375" style="25" customWidth="1"/>
    <col min="16" max="16" width="14.875" style="25" customWidth="1"/>
    <col min="17" max="17" width="14.5" style="25" customWidth="1"/>
    <col min="18" max="18" width="13.375" style="25" customWidth="1"/>
    <col min="19" max="19" width="14.875" style="25" customWidth="1"/>
    <col min="20" max="16384" width="9" style="25"/>
  </cols>
  <sheetData>
    <row r="1" spans="1:19" x14ac:dyDescent="0.35">
      <c r="A1" s="25" t="s">
        <v>34</v>
      </c>
      <c r="B1" s="24"/>
      <c r="C1" s="24"/>
      <c r="D1" s="24"/>
      <c r="E1" s="24"/>
      <c r="F1" s="24"/>
      <c r="G1" s="24"/>
      <c r="H1" s="24"/>
      <c r="I1" s="24"/>
      <c r="J1" s="24"/>
    </row>
    <row r="2" spans="1:19" x14ac:dyDescent="0.35">
      <c r="A2" s="25" t="s">
        <v>19</v>
      </c>
      <c r="B2" s="115" t="s">
        <v>53</v>
      </c>
      <c r="C2" s="115"/>
      <c r="D2" s="115"/>
      <c r="E2" s="114" t="s">
        <v>40</v>
      </c>
      <c r="F2" s="114"/>
      <c r="G2" s="114"/>
      <c r="H2" s="123" t="s">
        <v>63</v>
      </c>
      <c r="I2" s="123"/>
      <c r="J2" s="123"/>
      <c r="K2" s="119" t="s">
        <v>79</v>
      </c>
      <c r="L2" s="119"/>
      <c r="M2" s="119"/>
      <c r="N2" s="130" t="s">
        <v>88</v>
      </c>
      <c r="O2" s="130"/>
      <c r="P2" s="130"/>
      <c r="Q2" s="127" t="s">
        <v>108</v>
      </c>
      <c r="R2" s="127"/>
      <c r="S2" s="127"/>
    </row>
    <row r="3" spans="1:19" ht="22.5" customHeight="1" x14ac:dyDescent="0.35">
      <c r="A3" s="110" t="s">
        <v>0</v>
      </c>
      <c r="B3" s="116" t="s">
        <v>35</v>
      </c>
      <c r="C3" s="117" t="s">
        <v>36</v>
      </c>
      <c r="D3" s="118" t="s">
        <v>37</v>
      </c>
      <c r="E3" s="111" t="s">
        <v>35</v>
      </c>
      <c r="F3" s="112" t="s">
        <v>36</v>
      </c>
      <c r="G3" s="113" t="s">
        <v>37</v>
      </c>
      <c r="H3" s="124" t="s">
        <v>35</v>
      </c>
      <c r="I3" s="125" t="s">
        <v>36</v>
      </c>
      <c r="J3" s="126" t="s">
        <v>37</v>
      </c>
      <c r="K3" s="120" t="s">
        <v>35</v>
      </c>
      <c r="L3" s="121" t="s">
        <v>36</v>
      </c>
      <c r="M3" s="122" t="s">
        <v>37</v>
      </c>
      <c r="N3" s="131" t="s">
        <v>35</v>
      </c>
      <c r="O3" s="132" t="s">
        <v>36</v>
      </c>
      <c r="P3" s="133" t="s">
        <v>37</v>
      </c>
      <c r="Q3" s="117" t="s">
        <v>35</v>
      </c>
      <c r="R3" s="128" t="s">
        <v>36</v>
      </c>
      <c r="S3" s="129" t="s">
        <v>37</v>
      </c>
    </row>
    <row r="4" spans="1:19" ht="117.75" customHeight="1" x14ac:dyDescent="0.35">
      <c r="A4" s="110"/>
      <c r="B4" s="116"/>
      <c r="C4" s="117"/>
      <c r="D4" s="118"/>
      <c r="E4" s="111"/>
      <c r="F4" s="112"/>
      <c r="G4" s="113"/>
      <c r="H4" s="124"/>
      <c r="I4" s="125"/>
      <c r="J4" s="126"/>
      <c r="K4" s="120"/>
      <c r="L4" s="121"/>
      <c r="M4" s="122"/>
      <c r="N4" s="131"/>
      <c r="O4" s="132"/>
      <c r="P4" s="133"/>
      <c r="Q4" s="117"/>
      <c r="R4" s="128"/>
      <c r="S4" s="129"/>
    </row>
    <row r="5" spans="1:19" x14ac:dyDescent="0.35">
      <c r="A5" s="32" t="s">
        <v>1</v>
      </c>
      <c r="B5" s="26">
        <v>2034140.25</v>
      </c>
      <c r="C5" s="26">
        <v>1816886</v>
      </c>
      <c r="D5" s="27">
        <v>3851026.25</v>
      </c>
      <c r="E5" s="28">
        <v>1044377.25</v>
      </c>
      <c r="F5" s="28">
        <v>1974510.25</v>
      </c>
      <c r="G5" s="28">
        <v>3018887.5</v>
      </c>
      <c r="H5" s="28">
        <v>535892.5</v>
      </c>
      <c r="I5" s="28">
        <v>603505.25</v>
      </c>
      <c r="J5" s="28">
        <v>1139397.75</v>
      </c>
      <c r="K5" s="61">
        <f>+พึงจ่าย59!AS5</f>
        <v>49611</v>
      </c>
      <c r="L5" s="73">
        <f>+พึงจ่าย59!AT5</f>
        <v>17903</v>
      </c>
      <c r="M5" s="61">
        <f>+พึงจ่าย59!AU5</f>
        <v>67514</v>
      </c>
      <c r="N5" s="61" t="e">
        <f>+พึงจ่าย60!AG5</f>
        <v>#REF!</v>
      </c>
      <c r="O5" s="61" t="e">
        <f>+พึงจ่าย60!AH5</f>
        <v>#REF!</v>
      </c>
      <c r="P5" s="61" t="e">
        <f>+พึงจ่าย60!AI5</f>
        <v>#REF!</v>
      </c>
      <c r="Q5" s="61">
        <f>+พึงจ่าย61!AM5</f>
        <v>0</v>
      </c>
      <c r="R5" s="61">
        <f>+พึงจ่าย61!AN5</f>
        <v>0</v>
      </c>
      <c r="S5" s="61">
        <f>+พึงจ่าย61!AO5</f>
        <v>0</v>
      </c>
    </row>
    <row r="6" spans="1:19" x14ac:dyDescent="0.35">
      <c r="A6" s="32" t="s">
        <v>22</v>
      </c>
      <c r="B6" s="26"/>
      <c r="C6" s="26"/>
      <c r="D6" s="27"/>
      <c r="E6" s="28">
        <v>108155.5</v>
      </c>
      <c r="F6" s="28">
        <v>110057</v>
      </c>
      <c r="G6" s="28">
        <v>218212.5</v>
      </c>
      <c r="H6" s="28">
        <v>2670494</v>
      </c>
      <c r="I6" s="28">
        <v>2610344.75</v>
      </c>
      <c r="J6" s="28">
        <v>5280838.75</v>
      </c>
      <c r="K6" s="61">
        <f>+พึงจ่าย59!AS6</f>
        <v>10555962</v>
      </c>
      <c r="L6" s="74">
        <f>+พึงจ่าย59!AT6</f>
        <v>12139378.649999999</v>
      </c>
      <c r="M6" s="61">
        <f>+พึงจ่าย59!AU6</f>
        <v>22695340.649999999</v>
      </c>
      <c r="N6" s="61">
        <f>+พึงจ่าย60!AG6</f>
        <v>8436077.75</v>
      </c>
      <c r="O6" s="61">
        <f>+พึงจ่าย60!AH6</f>
        <v>8140647.4000000004</v>
      </c>
      <c r="P6" s="61">
        <f>+พึงจ่าย60!AI6</f>
        <v>16576725.15</v>
      </c>
      <c r="Q6" s="61">
        <f>+พึงจ่าย61!AM6</f>
        <v>11624985.35</v>
      </c>
      <c r="R6" s="61">
        <f>+พึงจ่าย61!AN6</f>
        <v>10531686.15</v>
      </c>
      <c r="S6" s="61">
        <f>+พึงจ่าย61!AO6</f>
        <v>22156671.5</v>
      </c>
    </row>
    <row r="7" spans="1:19" x14ac:dyDescent="0.35">
      <c r="A7" s="33" t="s">
        <v>2</v>
      </c>
      <c r="B7" s="29">
        <v>1641233.25</v>
      </c>
      <c r="C7" s="29">
        <v>2679448.35</v>
      </c>
      <c r="D7" s="27">
        <v>4320681.5999999996</v>
      </c>
      <c r="E7" s="28">
        <v>1438473.73</v>
      </c>
      <c r="F7" s="28">
        <v>3181421.48</v>
      </c>
      <c r="G7" s="28">
        <v>4619895.21</v>
      </c>
      <c r="H7" s="28">
        <v>1887354</v>
      </c>
      <c r="I7" s="28">
        <v>2360450.6</v>
      </c>
      <c r="J7" s="28">
        <v>4247804.5999999996</v>
      </c>
      <c r="K7" s="61">
        <f>+พึงจ่าย59!AS7</f>
        <v>4266247.75</v>
      </c>
      <c r="L7" s="74">
        <f>+พึงจ่าย59!AT7</f>
        <v>5926690.75</v>
      </c>
      <c r="M7" s="61">
        <f>+พึงจ่าย59!AU7</f>
        <v>10192938.5</v>
      </c>
      <c r="N7" s="61">
        <f>+พึงจ่าย60!AG7</f>
        <v>3836345.75</v>
      </c>
      <c r="O7" s="61">
        <f>+พึงจ่าย60!AH7</f>
        <v>4138275.75</v>
      </c>
      <c r="P7" s="61">
        <f>+พึงจ่าย60!AI7</f>
        <v>7974621.5</v>
      </c>
      <c r="Q7" s="61">
        <f>+พึงจ่าย61!AM7</f>
        <v>4568133.8499999996</v>
      </c>
      <c r="R7" s="61">
        <f>+พึงจ่าย61!AN7</f>
        <v>5301164.6500000004</v>
      </c>
      <c r="S7" s="61">
        <f>+พึงจ่าย61!AO7</f>
        <v>9869298.5</v>
      </c>
    </row>
    <row r="8" spans="1:19" x14ac:dyDescent="0.35">
      <c r="A8" s="33" t="s">
        <v>3</v>
      </c>
      <c r="B8" s="29">
        <v>2140682.5</v>
      </c>
      <c r="C8" s="29">
        <v>2833584</v>
      </c>
      <c r="D8" s="27">
        <v>4974266.5</v>
      </c>
      <c r="E8" s="28">
        <v>1272792.5</v>
      </c>
      <c r="F8" s="28">
        <v>3150148.5</v>
      </c>
      <c r="G8" s="28">
        <v>4422941</v>
      </c>
      <c r="H8" s="28">
        <v>2335327.75</v>
      </c>
      <c r="I8" s="28">
        <v>2198119.5499999998</v>
      </c>
      <c r="J8" s="28">
        <v>4533447.3</v>
      </c>
      <c r="K8" s="61">
        <f>+พึงจ่าย59!AS8</f>
        <v>3579660.5</v>
      </c>
      <c r="L8" s="74">
        <f>+พึงจ่าย59!AT8</f>
        <v>5230365.8499999996</v>
      </c>
      <c r="M8" s="61">
        <f>+พึงจ่าย59!AU8</f>
        <v>8810026.3499999996</v>
      </c>
      <c r="N8" s="61">
        <f>+พึงจ่าย60!AG8</f>
        <v>2553206.15</v>
      </c>
      <c r="O8" s="61">
        <f>+พึงจ่าย60!AH8</f>
        <v>3216461.9</v>
      </c>
      <c r="P8" s="61">
        <f>+พึงจ่าย60!AI8</f>
        <v>5769668.0499999998</v>
      </c>
      <c r="Q8" s="61">
        <f>+พึงจ่าย61!AM8</f>
        <v>2997810.75</v>
      </c>
      <c r="R8" s="61">
        <f>+พึงจ่าย61!AN8</f>
        <v>4017305.3000000003</v>
      </c>
      <c r="S8" s="61">
        <f>+พึงจ่าย61!AO8</f>
        <v>7015116.0500000007</v>
      </c>
    </row>
    <row r="9" spans="1:19" x14ac:dyDescent="0.35">
      <c r="A9" s="33" t="s">
        <v>4</v>
      </c>
      <c r="B9" s="29">
        <v>1302836.25</v>
      </c>
      <c r="C9" s="29">
        <v>1220233.75</v>
      </c>
      <c r="D9" s="27">
        <v>2523070</v>
      </c>
      <c r="E9" s="28">
        <v>747803.5</v>
      </c>
      <c r="F9" s="28">
        <v>1340567.75</v>
      </c>
      <c r="G9" s="28">
        <v>2088371.25</v>
      </c>
      <c r="H9" s="28">
        <v>900772.75</v>
      </c>
      <c r="I9" s="28">
        <v>922714.25</v>
      </c>
      <c r="J9" s="28">
        <v>1823487</v>
      </c>
      <c r="K9" s="61">
        <f>+พึงจ่าย59!AS9</f>
        <v>2177060.25</v>
      </c>
      <c r="L9" s="74">
        <f>+พึงจ่าย59!AT9</f>
        <v>2175369</v>
      </c>
      <c r="M9" s="61">
        <f>+พึงจ่าย59!AU9</f>
        <v>4352429.25</v>
      </c>
      <c r="N9" s="61">
        <f>+พึงจ่าย60!AG9</f>
        <v>1734837.25</v>
      </c>
      <c r="O9" s="61">
        <f>+พึงจ่าย60!AH9</f>
        <v>1342643.75</v>
      </c>
      <c r="P9" s="61">
        <f>+พึงจ่าย60!AI9</f>
        <v>3077481</v>
      </c>
      <c r="Q9" s="61">
        <f>+พึงจ่าย61!AM9</f>
        <v>2017977.75</v>
      </c>
      <c r="R9" s="61">
        <f>+พึงจ่าย61!AN9</f>
        <v>1716345</v>
      </c>
      <c r="S9" s="61">
        <f>+พึงจ่าย61!AO9</f>
        <v>3734322.75</v>
      </c>
    </row>
    <row r="10" spans="1:19" x14ac:dyDescent="0.35">
      <c r="A10" s="33" t="s">
        <v>5</v>
      </c>
      <c r="B10" s="29">
        <v>1230140.5</v>
      </c>
      <c r="C10" s="29">
        <v>1403480.75</v>
      </c>
      <c r="D10" s="27">
        <v>2633621.25</v>
      </c>
      <c r="E10" s="28">
        <v>696427.23499999999</v>
      </c>
      <c r="F10" s="28">
        <v>1669281.5</v>
      </c>
      <c r="G10" s="28">
        <v>2365708.7349999999</v>
      </c>
      <c r="H10" s="28">
        <v>1510762.5</v>
      </c>
      <c r="I10" s="28">
        <v>1453721</v>
      </c>
      <c r="J10" s="28">
        <v>2964483.5</v>
      </c>
      <c r="K10" s="61">
        <f>+พึงจ่าย59!AS10</f>
        <v>2934852.5</v>
      </c>
      <c r="L10" s="74">
        <f>+พึงจ่าย59!AT10</f>
        <v>3046352.5</v>
      </c>
      <c r="M10" s="61">
        <f>+พึงจ่าย59!AU10</f>
        <v>5981205</v>
      </c>
      <c r="N10" s="61">
        <f>+พึงจ่าย60!AG10</f>
        <v>2519149.5</v>
      </c>
      <c r="O10" s="61">
        <f>+พึงจ่าย60!AH10</f>
        <v>2008993.75</v>
      </c>
      <c r="P10" s="61">
        <f>+พึงจ่าย60!AI10</f>
        <v>4528143.25</v>
      </c>
      <c r="Q10" s="61">
        <f>+พึงจ่าย61!AM10</f>
        <v>2439649.75</v>
      </c>
      <c r="R10" s="61">
        <f>+พึงจ่าย61!AN10</f>
        <v>2353258.75</v>
      </c>
      <c r="S10" s="61">
        <f>+พึงจ่าย61!AO10</f>
        <v>4792908.5</v>
      </c>
    </row>
    <row r="11" spans="1:19" x14ac:dyDescent="0.35">
      <c r="A11" s="33" t="s">
        <v>6</v>
      </c>
      <c r="B11" s="29">
        <v>998515.75</v>
      </c>
      <c r="C11" s="29">
        <v>899237</v>
      </c>
      <c r="D11" s="27">
        <v>1897752.75</v>
      </c>
      <c r="E11" s="28">
        <v>402834.5</v>
      </c>
      <c r="F11" s="28">
        <v>904828.75</v>
      </c>
      <c r="G11" s="28">
        <v>1307663.25</v>
      </c>
      <c r="H11" s="28">
        <v>722719.75</v>
      </c>
      <c r="I11" s="28">
        <v>680445.25</v>
      </c>
      <c r="J11" s="28">
        <v>1403165</v>
      </c>
      <c r="K11" s="61">
        <f>+พึงจ่าย59!AS11</f>
        <v>1625683.5</v>
      </c>
      <c r="L11" s="74">
        <f>+พึงจ่าย59!AT11</f>
        <v>1559212.25</v>
      </c>
      <c r="M11" s="61">
        <f>+พึงจ่าย59!AU11</f>
        <v>3184895.75</v>
      </c>
      <c r="N11" s="61">
        <f>+พึงจ่าย60!AG11</f>
        <v>1155142.25</v>
      </c>
      <c r="O11" s="61">
        <f>+พึงจ่าย60!AH11</f>
        <v>1038769</v>
      </c>
      <c r="P11" s="61">
        <f>+พึงจ่าย60!AI11</f>
        <v>2193911.25</v>
      </c>
      <c r="Q11" s="61">
        <f>+พึงจ่าย61!AM11</f>
        <v>1074491</v>
      </c>
      <c r="R11" s="61">
        <f>+พึงจ่าย61!AN11</f>
        <v>1146770.75</v>
      </c>
      <c r="S11" s="61">
        <f>+พึงจ่าย61!AO11</f>
        <v>2221261.75</v>
      </c>
    </row>
    <row r="12" spans="1:19" x14ac:dyDescent="0.35">
      <c r="A12" s="33" t="s">
        <v>7</v>
      </c>
      <c r="B12" s="29">
        <v>2829056.5</v>
      </c>
      <c r="C12" s="29">
        <v>2963663.91</v>
      </c>
      <c r="D12" s="27">
        <v>5792720.4100000001</v>
      </c>
      <c r="E12" s="28">
        <v>1995534.5</v>
      </c>
      <c r="F12" s="28">
        <v>3701857</v>
      </c>
      <c r="G12" s="28">
        <v>5697391.5</v>
      </c>
      <c r="H12" s="28">
        <v>3086997.25</v>
      </c>
      <c r="I12" s="28">
        <v>2299926.25</v>
      </c>
      <c r="J12" s="28">
        <v>5386923.5</v>
      </c>
      <c r="K12" s="61">
        <f>+พึงจ่าย59!AS12</f>
        <v>5731160</v>
      </c>
      <c r="L12" s="74">
        <f>+พึงจ่าย59!AT12</f>
        <v>5455014.25</v>
      </c>
      <c r="M12" s="61">
        <f>+พึงจ่าย59!AU12</f>
        <v>11186174.25</v>
      </c>
      <c r="N12" s="61">
        <f>+พึงจ่าย60!AG12</f>
        <v>4667619.75</v>
      </c>
      <c r="O12" s="61">
        <f>+พึงจ่าย60!AH12</f>
        <v>3851291.25</v>
      </c>
      <c r="P12" s="61">
        <f>+พึงจ่าย60!AI12</f>
        <v>8518911</v>
      </c>
      <c r="Q12" s="61">
        <f>+พึงจ่าย61!AM12</f>
        <v>6023521.25</v>
      </c>
      <c r="R12" s="61">
        <f>+พึงจ่าย61!AN12</f>
        <v>5048530.75</v>
      </c>
      <c r="S12" s="61">
        <f>+พึงจ่าย61!AO12</f>
        <v>11072052</v>
      </c>
    </row>
    <row r="13" spans="1:19" x14ac:dyDescent="0.35">
      <c r="A13" s="33" t="s">
        <v>8</v>
      </c>
      <c r="B13" s="29">
        <v>986913.2</v>
      </c>
      <c r="C13" s="29">
        <v>1348571</v>
      </c>
      <c r="D13" s="27">
        <v>2335484.2000000002</v>
      </c>
      <c r="E13" s="28">
        <v>644851.5</v>
      </c>
      <c r="F13" s="28">
        <v>1344787</v>
      </c>
      <c r="G13" s="28">
        <v>1989638.5</v>
      </c>
      <c r="H13" s="28">
        <v>936166.75</v>
      </c>
      <c r="I13" s="28">
        <v>941849.75</v>
      </c>
      <c r="J13" s="28">
        <v>1878016.5</v>
      </c>
      <c r="K13" s="61">
        <f>+พึงจ่าย59!AS13</f>
        <v>1965054.5</v>
      </c>
      <c r="L13" s="74">
        <f>+พึงจ่าย59!AT13</f>
        <v>2274833.59</v>
      </c>
      <c r="M13" s="61">
        <f>+พึงจ่าย59!AU13</f>
        <v>4239888.09</v>
      </c>
      <c r="N13" s="61">
        <f>+พึงจ่าย60!AG13</f>
        <v>1766517.75</v>
      </c>
      <c r="O13" s="61">
        <f>+พึงจ่าย60!AH13</f>
        <v>1737511</v>
      </c>
      <c r="P13" s="61">
        <f>+พึงจ่าย60!AI13</f>
        <v>3504028.75</v>
      </c>
      <c r="Q13" s="61">
        <f>+พึงจ่าย61!AM13</f>
        <v>2476076</v>
      </c>
      <c r="R13" s="61">
        <f>+พึงจ่าย61!AN13</f>
        <v>2320974</v>
      </c>
      <c r="S13" s="61">
        <f>+พึงจ่าย61!AO13</f>
        <v>4797050</v>
      </c>
    </row>
    <row r="14" spans="1:19" x14ac:dyDescent="0.35">
      <c r="A14" s="33" t="s">
        <v>9</v>
      </c>
      <c r="B14" s="29">
        <v>1382236.5</v>
      </c>
      <c r="C14" s="29">
        <v>1900946.5</v>
      </c>
      <c r="D14" s="27">
        <v>3283183</v>
      </c>
      <c r="E14" s="28">
        <v>895458.75</v>
      </c>
      <c r="F14" s="28">
        <v>1940081.5</v>
      </c>
      <c r="G14" s="28">
        <v>2835540.25</v>
      </c>
      <c r="H14" s="28">
        <v>1342592.25</v>
      </c>
      <c r="I14" s="28">
        <v>1474238.55</v>
      </c>
      <c r="J14" s="28">
        <v>2816830.8</v>
      </c>
      <c r="K14" s="61">
        <f>+พึงจ่าย59!AS14</f>
        <v>2588225.7000000002</v>
      </c>
      <c r="L14" s="74">
        <f>+พึงจ่าย59!AT14</f>
        <v>3397497.0300000003</v>
      </c>
      <c r="M14" s="61">
        <f>+พึงจ่าย59!AU14</f>
        <v>5985722.7300000004</v>
      </c>
      <c r="N14" s="61">
        <f>+พึงจ่าย60!AG14</f>
        <v>2335982.25</v>
      </c>
      <c r="O14" s="61">
        <f>+พึงจ่าย60!AH14</f>
        <v>2315542.75</v>
      </c>
      <c r="P14" s="61">
        <f>+พึงจ่าย60!AI14</f>
        <v>4651525</v>
      </c>
      <c r="Q14" s="61">
        <f>+พึงจ่าย61!AM14</f>
        <v>3457476.15</v>
      </c>
      <c r="R14" s="61">
        <f>+พึงจ่าย61!AN14</f>
        <v>2913252.5</v>
      </c>
      <c r="S14" s="61">
        <f>+พึงจ่าย61!AO14</f>
        <v>6370728.6500000004</v>
      </c>
    </row>
    <row r="15" spans="1:19" x14ac:dyDescent="0.35">
      <c r="A15" s="33" t="s">
        <v>10</v>
      </c>
      <c r="B15" s="29">
        <v>999571</v>
      </c>
      <c r="C15" s="29">
        <v>1310152.95</v>
      </c>
      <c r="D15" s="27">
        <v>2309723.9500000002</v>
      </c>
      <c r="E15" s="28">
        <v>684977.75</v>
      </c>
      <c r="F15" s="28">
        <v>1437530.5</v>
      </c>
      <c r="G15" s="28">
        <v>2122508.25</v>
      </c>
      <c r="H15" s="28">
        <v>1329637.75</v>
      </c>
      <c r="I15" s="28">
        <v>985318.25</v>
      </c>
      <c r="J15" s="28">
        <v>2314956</v>
      </c>
      <c r="K15" s="61">
        <f>+พึงจ่าย59!AS15</f>
        <v>2054525.75</v>
      </c>
      <c r="L15" s="74">
        <f>+พึงจ่าย59!AT15</f>
        <v>2139739.5</v>
      </c>
      <c r="M15" s="61">
        <f>+พึงจ่าย59!AU15</f>
        <v>4194265.25</v>
      </c>
      <c r="N15" s="61">
        <f>+พึงจ่าย60!AG15</f>
        <v>1422301.25</v>
      </c>
      <c r="O15" s="61">
        <f>+พึงจ่าย60!AH15</f>
        <v>1306228.75</v>
      </c>
      <c r="P15" s="61">
        <f>+พึงจ่าย60!AI15</f>
        <v>2728530</v>
      </c>
      <c r="Q15" s="61">
        <f>+พึงจ่าย61!AM15</f>
        <v>1728319.5</v>
      </c>
      <c r="R15" s="61">
        <f>+พึงจ่าย61!AN15</f>
        <v>1852510</v>
      </c>
      <c r="S15" s="61">
        <f>+พึงจ่าย61!AO15</f>
        <v>3580829.5</v>
      </c>
    </row>
    <row r="16" spans="1:19" x14ac:dyDescent="0.35">
      <c r="A16" s="33" t="s">
        <v>11</v>
      </c>
      <c r="B16" s="29">
        <v>1440260.25</v>
      </c>
      <c r="C16" s="29">
        <v>1192851.75</v>
      </c>
      <c r="D16" s="27">
        <v>2633112</v>
      </c>
      <c r="E16" s="28">
        <v>946584.5</v>
      </c>
      <c r="F16" s="28">
        <v>1804868</v>
      </c>
      <c r="G16" s="28">
        <v>2751452.5</v>
      </c>
      <c r="H16" s="28">
        <v>1267348.75</v>
      </c>
      <c r="I16" s="28">
        <v>1024964.25</v>
      </c>
      <c r="J16" s="28">
        <v>2292313</v>
      </c>
      <c r="K16" s="61">
        <f>+พึงจ่าย59!AS16</f>
        <v>2725048</v>
      </c>
      <c r="L16" s="74">
        <f>+พึงจ่าย59!AT16</f>
        <v>2632081.5</v>
      </c>
      <c r="M16" s="61">
        <f>+พึงจ่าย59!AU16</f>
        <v>5357129.5</v>
      </c>
      <c r="N16" s="61">
        <f>+พึงจ่าย60!AG16</f>
        <v>1716507.25</v>
      </c>
      <c r="O16" s="61">
        <f>+พึงจ่าย60!AH16</f>
        <v>1828120</v>
      </c>
      <c r="P16" s="61">
        <f>+พึงจ่าย60!AI16</f>
        <v>3544627.25</v>
      </c>
      <c r="Q16" s="61">
        <f>+พึงจ่าย61!AM16</f>
        <v>2578446.5</v>
      </c>
      <c r="R16" s="61">
        <f>+พึงจ่าย61!AN16</f>
        <v>2622640.25</v>
      </c>
      <c r="S16" s="61">
        <f>+พึงจ่าย61!AO16</f>
        <v>5201086.75</v>
      </c>
    </row>
    <row r="17" spans="1:19" x14ac:dyDescent="0.35">
      <c r="A17" s="33" t="s">
        <v>12</v>
      </c>
      <c r="B17" s="29">
        <v>2064775.75</v>
      </c>
      <c r="C17" s="29">
        <v>2485615.5499999998</v>
      </c>
      <c r="D17" s="27">
        <v>4550391.3</v>
      </c>
      <c r="E17" s="28">
        <v>1461795</v>
      </c>
      <c r="F17" s="28">
        <v>2931896.25</v>
      </c>
      <c r="G17" s="28">
        <v>4393691.25</v>
      </c>
      <c r="H17" s="28">
        <v>1800592.75</v>
      </c>
      <c r="I17" s="28">
        <v>1629581.5</v>
      </c>
      <c r="J17" s="28">
        <v>3430174.25</v>
      </c>
      <c r="K17" s="61">
        <f>+พึงจ่าย59!AS17</f>
        <v>3756951.75</v>
      </c>
      <c r="L17" s="74">
        <f>+พึงจ่าย59!AT17</f>
        <v>4188442.75</v>
      </c>
      <c r="M17" s="61">
        <f>+พึงจ่าย59!AU17</f>
        <v>7945394.5</v>
      </c>
      <c r="N17" s="61">
        <f>+พึงจ่าย60!AG17</f>
        <v>2752947.5</v>
      </c>
      <c r="O17" s="61">
        <f>+พึงจ่าย60!AH17</f>
        <v>2670874</v>
      </c>
      <c r="P17" s="61">
        <f>+พึงจ่าย60!AI17</f>
        <v>5423821.5</v>
      </c>
      <c r="Q17" s="61">
        <f>+พึงจ่าย61!AM17</f>
        <v>3647678.75</v>
      </c>
      <c r="R17" s="61">
        <f>+พึงจ่าย61!AN17</f>
        <v>3247243.5</v>
      </c>
      <c r="S17" s="61">
        <f>+พึงจ่าย61!AO17</f>
        <v>6894922.25</v>
      </c>
    </row>
    <row r="18" spans="1:19" x14ac:dyDescent="0.35">
      <c r="A18" s="33" t="s">
        <v>13</v>
      </c>
      <c r="B18" s="29">
        <v>415089.25</v>
      </c>
      <c r="C18" s="29">
        <v>434146.75</v>
      </c>
      <c r="D18" s="27">
        <v>849236</v>
      </c>
      <c r="E18" s="28">
        <v>306840.5</v>
      </c>
      <c r="F18" s="28">
        <v>600895.75</v>
      </c>
      <c r="G18" s="28">
        <v>907736.25</v>
      </c>
      <c r="H18" s="28">
        <v>403880</v>
      </c>
      <c r="I18" s="28">
        <v>408420.75</v>
      </c>
      <c r="J18" s="28">
        <v>812300.75</v>
      </c>
      <c r="K18" s="61">
        <f>+พึงจ่าย59!AS18</f>
        <v>1049680.75</v>
      </c>
      <c r="L18" s="74">
        <f>+พึงจ่าย59!AT18</f>
        <v>1264328.2</v>
      </c>
      <c r="M18" s="61">
        <f>+พึงจ่าย59!AU18</f>
        <v>2314008.9500000002</v>
      </c>
      <c r="N18" s="61">
        <f>+พึงจ่าย60!AG18</f>
        <v>968647.5</v>
      </c>
      <c r="O18" s="61">
        <f>+พึงจ่าย60!AH18</f>
        <v>809404.5</v>
      </c>
      <c r="P18" s="61">
        <f>+พึงจ่าย60!AI18</f>
        <v>1778052</v>
      </c>
      <c r="Q18" s="61">
        <f>+พึงจ่าย61!AM18</f>
        <v>968513.25</v>
      </c>
      <c r="R18" s="61">
        <f>+พึงจ่าย61!AN18</f>
        <v>913639.25</v>
      </c>
      <c r="S18" s="61">
        <f>+พึงจ่าย61!AO18</f>
        <v>1882152.5</v>
      </c>
    </row>
    <row r="19" spans="1:19" x14ac:dyDescent="0.35">
      <c r="A19" s="33" t="s">
        <v>14</v>
      </c>
      <c r="B19" s="29">
        <v>1745424</v>
      </c>
      <c r="C19" s="29">
        <v>2077564.75</v>
      </c>
      <c r="D19" s="27">
        <v>3822988.75</v>
      </c>
      <c r="E19" s="28">
        <v>1466163</v>
      </c>
      <c r="F19" s="28">
        <v>2679833</v>
      </c>
      <c r="G19" s="28">
        <v>4145996</v>
      </c>
      <c r="H19" s="28">
        <v>2419435.75</v>
      </c>
      <c r="I19" s="28">
        <v>1892326.5</v>
      </c>
      <c r="J19" s="28">
        <v>4311762.25</v>
      </c>
      <c r="K19" s="61">
        <f>+พึงจ่าย59!AS19</f>
        <v>4113120.5</v>
      </c>
      <c r="L19" s="74">
        <f>+พึงจ่าย59!AT19</f>
        <v>4434049.25</v>
      </c>
      <c r="M19" s="61">
        <f>+พึงจ่าย59!AU19</f>
        <v>8547169.75</v>
      </c>
      <c r="N19" s="61">
        <f>+พึงจ่าย60!AG19</f>
        <v>3025649.3</v>
      </c>
      <c r="O19" s="61">
        <f>+พึงจ่าย60!AH19</f>
        <v>2787687.75</v>
      </c>
      <c r="P19" s="61">
        <f>+พึงจ่าย60!AI19</f>
        <v>5813337.0499999998</v>
      </c>
      <c r="Q19" s="61">
        <f>+พึงจ่าย61!AM19</f>
        <v>3687890.25</v>
      </c>
      <c r="R19" s="61">
        <f>+พึงจ่าย61!AN19</f>
        <v>3246614.25</v>
      </c>
      <c r="S19" s="61">
        <f>+พึงจ่าย61!AO19</f>
        <v>6934504.5</v>
      </c>
    </row>
    <row r="20" spans="1:19" x14ac:dyDescent="0.35">
      <c r="A20" s="33" t="s">
        <v>15</v>
      </c>
      <c r="B20" s="29">
        <v>832201.25</v>
      </c>
      <c r="C20" s="29">
        <v>1773297.51</v>
      </c>
      <c r="D20" s="27">
        <v>2605498.7599999998</v>
      </c>
      <c r="E20" s="28">
        <v>616911.5</v>
      </c>
      <c r="F20" s="28">
        <v>1172132.3999999999</v>
      </c>
      <c r="G20" s="28">
        <v>1789043.9</v>
      </c>
      <c r="H20" s="28">
        <v>573715.25</v>
      </c>
      <c r="I20" s="28">
        <v>738351.87</v>
      </c>
      <c r="J20" s="28">
        <v>1312067.1200000001</v>
      </c>
      <c r="K20" s="61">
        <f>+พึงจ่าย59!AS20</f>
        <v>969922</v>
      </c>
      <c r="L20" s="74">
        <f>+พึงจ่าย59!AT20</f>
        <v>1462893.18</v>
      </c>
      <c r="M20" s="61">
        <f>+พึงจ่าย59!AU20</f>
        <v>2432815.1799999997</v>
      </c>
      <c r="N20" s="61">
        <f>+พึงจ่าย60!AG20</f>
        <v>668022.35</v>
      </c>
      <c r="O20" s="61">
        <f>+พึงจ่าย60!AH20</f>
        <v>909529.75</v>
      </c>
      <c r="P20" s="61">
        <f>+พึงจ่าย60!AI20</f>
        <v>1577552.1</v>
      </c>
      <c r="Q20" s="61">
        <f>+พึงจ่าย61!AM20</f>
        <v>882586.75</v>
      </c>
      <c r="R20" s="61">
        <f>+พึงจ่าย61!AN20</f>
        <v>1100429.25</v>
      </c>
      <c r="S20" s="61">
        <f>+พึงจ่าย61!AO20</f>
        <v>1983016</v>
      </c>
    </row>
    <row r="21" spans="1:19" x14ac:dyDescent="0.35">
      <c r="A21" s="33" t="s">
        <v>16</v>
      </c>
      <c r="B21" s="29">
        <v>219342</v>
      </c>
      <c r="C21" s="29">
        <v>317719.5</v>
      </c>
      <c r="D21" s="27">
        <v>537061.5</v>
      </c>
      <c r="E21" s="28">
        <v>145013.25</v>
      </c>
      <c r="F21" s="28">
        <v>361111</v>
      </c>
      <c r="G21" s="28">
        <v>506124.25</v>
      </c>
      <c r="H21" s="28">
        <v>187816.25</v>
      </c>
      <c r="I21" s="28">
        <v>240742.25</v>
      </c>
      <c r="J21" s="28">
        <v>428558.5</v>
      </c>
      <c r="K21" s="61">
        <f>+พึงจ่าย59!AS21</f>
        <v>475390.4</v>
      </c>
      <c r="L21" s="74">
        <f>+พึงจ่าย59!AT21</f>
        <v>586730.75</v>
      </c>
      <c r="M21" s="61">
        <f>+พึงจ่าย59!AU21</f>
        <v>1062121.1499999999</v>
      </c>
      <c r="N21" s="61">
        <f>+พึงจ่าย60!AG21</f>
        <v>404767</v>
      </c>
      <c r="O21" s="61">
        <f>+พึงจ่าย60!AH21</f>
        <v>433517</v>
      </c>
      <c r="P21" s="61">
        <f>+พึงจ่าย60!AI21</f>
        <v>838284</v>
      </c>
      <c r="Q21" s="61">
        <f>+พึงจ่าย61!AM21</f>
        <v>394651.25</v>
      </c>
      <c r="R21" s="61">
        <f>+พึงจ่าย61!AN21</f>
        <v>424703.25</v>
      </c>
      <c r="S21" s="61">
        <f>+พึงจ่าย61!AO21</f>
        <v>819354.5</v>
      </c>
    </row>
    <row r="22" spans="1:19" x14ac:dyDescent="0.35">
      <c r="A22" s="33" t="s">
        <v>17</v>
      </c>
      <c r="B22" s="29">
        <v>5118000.2398000006</v>
      </c>
      <c r="C22" s="29">
        <v>5380671.4900000002</v>
      </c>
      <c r="D22" s="27">
        <v>10498671.729800001</v>
      </c>
      <c r="E22" s="28">
        <v>2877245.5</v>
      </c>
      <c r="F22" s="28">
        <v>5682865.75</v>
      </c>
      <c r="G22" s="28">
        <v>8560111.25</v>
      </c>
      <c r="H22" s="28">
        <v>2066407.85</v>
      </c>
      <c r="I22" s="28">
        <v>1741293.25</v>
      </c>
      <c r="J22" s="28">
        <v>3807701.1</v>
      </c>
      <c r="K22" s="61">
        <f>+พึงจ่าย59!AS22</f>
        <v>76332</v>
      </c>
      <c r="L22" s="74">
        <f>+พึงจ่าย59!AT22</f>
        <v>64632.5</v>
      </c>
      <c r="M22" s="61">
        <f>+พึงจ่าย59!AU22</f>
        <v>140964.5</v>
      </c>
      <c r="N22" s="61">
        <f>+พึงจ่าย60!AG22</f>
        <v>0</v>
      </c>
      <c r="O22" s="61">
        <f>+พึงจ่าย60!AH22</f>
        <v>700</v>
      </c>
      <c r="P22" s="61">
        <f>+พึงจ่าย60!AI22</f>
        <v>700</v>
      </c>
      <c r="Q22" s="61">
        <f>+พึงจ่าย61!AM22</f>
        <v>0</v>
      </c>
      <c r="R22" s="61">
        <f>+พึงจ่าย61!AN22</f>
        <v>0</v>
      </c>
      <c r="S22" s="61">
        <f>+พึงจ่าย61!AO22</f>
        <v>0</v>
      </c>
    </row>
    <row r="23" spans="1:19" ht="23.25" x14ac:dyDescent="0.5">
      <c r="B23" s="30">
        <v>27380418.439800002</v>
      </c>
      <c r="C23" s="30">
        <v>32038071.509999998</v>
      </c>
      <c r="D23" s="31">
        <v>59418489.9498</v>
      </c>
      <c r="E23" s="30">
        <v>17752239.965</v>
      </c>
      <c r="F23" s="30">
        <v>35988673.379999995</v>
      </c>
      <c r="G23" s="31">
        <v>53740913.344999999</v>
      </c>
      <c r="H23" s="30">
        <v>25977913.850000001</v>
      </c>
      <c r="I23" s="30">
        <v>24206313.82</v>
      </c>
      <c r="J23" s="31">
        <v>50184227.670000002</v>
      </c>
      <c r="K23" s="63">
        <f>+พึงจ่าย59!AS23</f>
        <v>50694488.850000001</v>
      </c>
      <c r="L23" s="84">
        <f>+พึงจ่าย59!AT23</f>
        <v>57995514.500000007</v>
      </c>
      <c r="M23" s="63">
        <f>+พึงจ่าย59!AU23</f>
        <v>108690003.35000001</v>
      </c>
      <c r="N23" s="63">
        <f>+พึงจ่าย60!AG23</f>
        <v>39963720.549999997</v>
      </c>
      <c r="O23" s="63">
        <f>+พึงจ่าย60!AH23</f>
        <v>38537635.299999997</v>
      </c>
      <c r="P23" s="63">
        <f>+พึงจ่าย60!AI23</f>
        <v>78501355.849999994</v>
      </c>
      <c r="Q23" s="63">
        <f>+พึงจ่าย61!AM23</f>
        <v>50568208.100000001</v>
      </c>
      <c r="R23" s="63">
        <f>+พึงจ่าย61!AN23</f>
        <v>48757067.600000009</v>
      </c>
      <c r="S23" s="63">
        <f>+พึงจ่าย61!AO23</f>
        <v>99325275.700000018</v>
      </c>
    </row>
  </sheetData>
  <mergeCells count="25">
    <mergeCell ref="Q2:S2"/>
    <mergeCell ref="Q3:Q4"/>
    <mergeCell ref="R3:R4"/>
    <mergeCell ref="S3:S4"/>
    <mergeCell ref="N2:P2"/>
    <mergeCell ref="N3:N4"/>
    <mergeCell ref="O3:O4"/>
    <mergeCell ref="P3:P4"/>
    <mergeCell ref="K2:M2"/>
    <mergeCell ref="K3:K4"/>
    <mergeCell ref="L3:L4"/>
    <mergeCell ref="M3:M4"/>
    <mergeCell ref="H2:J2"/>
    <mergeCell ref="H3:H4"/>
    <mergeCell ref="I3:I4"/>
    <mergeCell ref="J3:J4"/>
    <mergeCell ref="A3:A4"/>
    <mergeCell ref="E3:E4"/>
    <mergeCell ref="F3:F4"/>
    <mergeCell ref="G3:G4"/>
    <mergeCell ref="E2:G2"/>
    <mergeCell ref="B2:D2"/>
    <mergeCell ref="B3:B4"/>
    <mergeCell ref="C3:C4"/>
    <mergeCell ref="D3:D4"/>
  </mergeCells>
  <pageMargins left="0.19685039370078741" right="0.15748031496062992" top="0.74803149606299213" bottom="0.74803149606299213" header="0.31496062992125984" footer="0.31496062992125984"/>
  <pageSetup scale="5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AO23"/>
  <sheetViews>
    <sheetView zoomScale="90" zoomScaleNormal="90" workbookViewId="0">
      <pane xSplit="1" ySplit="4" topLeftCell="AC5" activePane="bottomRight" state="frozen"/>
      <selection pane="topRight" activeCell="B1" sqref="B1"/>
      <selection pane="bottomLeft" activeCell="A5" sqref="A5"/>
      <selection pane="bottomRight" activeCell="AK21" sqref="AK21"/>
    </sheetView>
  </sheetViews>
  <sheetFormatPr defaultRowHeight="21" x14ac:dyDescent="0.35"/>
  <cols>
    <col min="1" max="1" width="29" style="25" customWidth="1"/>
    <col min="2" max="37" width="13.375" style="25" customWidth="1"/>
    <col min="38" max="38" width="9" style="25"/>
    <col min="39" max="39" width="13.75" style="25" bestFit="1" customWidth="1"/>
    <col min="40" max="40" width="13.375" style="25" bestFit="1" customWidth="1"/>
    <col min="41" max="41" width="14.5" style="25" customWidth="1"/>
    <col min="42" max="16384" width="9" style="25"/>
  </cols>
  <sheetData>
    <row r="1" spans="1:41" ht="21" customHeight="1" x14ac:dyDescent="0.35">
      <c r="A1" s="106" t="s">
        <v>38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</row>
    <row r="2" spans="1:41" ht="21" customHeight="1" x14ac:dyDescent="0.35">
      <c r="A2" s="106"/>
      <c r="B2" s="115" t="s">
        <v>134</v>
      </c>
      <c r="C2" s="115"/>
      <c r="D2" s="115"/>
      <c r="E2" s="198" t="s">
        <v>135</v>
      </c>
      <c r="F2" s="198"/>
      <c r="G2" s="198"/>
      <c r="H2" s="199" t="s">
        <v>136</v>
      </c>
      <c r="I2" s="199"/>
      <c r="J2" s="199"/>
      <c r="K2" s="200" t="s">
        <v>138</v>
      </c>
      <c r="L2" s="200"/>
      <c r="M2" s="200"/>
      <c r="N2" s="196" t="s">
        <v>137</v>
      </c>
      <c r="O2" s="196"/>
      <c r="P2" s="196"/>
      <c r="Q2" s="197" t="s">
        <v>139</v>
      </c>
      <c r="R2" s="197"/>
      <c r="S2" s="197"/>
      <c r="T2" s="194" t="s">
        <v>140</v>
      </c>
      <c r="U2" s="194"/>
      <c r="V2" s="194"/>
      <c r="W2" s="195" t="s">
        <v>141</v>
      </c>
      <c r="X2" s="195"/>
      <c r="Y2" s="195"/>
      <c r="Z2" s="196" t="s">
        <v>143</v>
      </c>
      <c r="AA2" s="196"/>
      <c r="AB2" s="196"/>
      <c r="AC2" s="197" t="s">
        <v>142</v>
      </c>
      <c r="AD2" s="197"/>
      <c r="AE2" s="197"/>
      <c r="AF2" s="194" t="s">
        <v>145</v>
      </c>
      <c r="AG2" s="194"/>
      <c r="AH2" s="194"/>
      <c r="AI2" s="194" t="s">
        <v>146</v>
      </c>
      <c r="AJ2" s="194"/>
      <c r="AK2" s="194"/>
      <c r="AM2" s="143" t="s">
        <v>144</v>
      </c>
      <c r="AN2" s="143"/>
      <c r="AO2" s="143"/>
    </row>
    <row r="3" spans="1:41" ht="21" customHeight="1" x14ac:dyDescent="0.35">
      <c r="A3" s="172" t="s">
        <v>0</v>
      </c>
      <c r="B3" s="111" t="s">
        <v>35</v>
      </c>
      <c r="C3" s="179" t="s">
        <v>36</v>
      </c>
      <c r="D3" s="113" t="s">
        <v>37</v>
      </c>
      <c r="E3" s="111" t="s">
        <v>35</v>
      </c>
      <c r="F3" s="124" t="s">
        <v>36</v>
      </c>
      <c r="G3" s="113" t="s">
        <v>37</v>
      </c>
      <c r="H3" s="111" t="s">
        <v>35</v>
      </c>
      <c r="I3" s="131" t="s">
        <v>36</v>
      </c>
      <c r="J3" s="113" t="s">
        <v>37</v>
      </c>
      <c r="K3" s="111" t="s">
        <v>35</v>
      </c>
      <c r="L3" s="176" t="s">
        <v>36</v>
      </c>
      <c r="M3" s="113" t="s">
        <v>37</v>
      </c>
      <c r="N3" s="111" t="s">
        <v>35</v>
      </c>
      <c r="O3" s="128" t="s">
        <v>36</v>
      </c>
      <c r="P3" s="113" t="s">
        <v>37</v>
      </c>
      <c r="Q3" s="111" t="s">
        <v>35</v>
      </c>
      <c r="R3" s="191" t="s">
        <v>36</v>
      </c>
      <c r="S3" s="113" t="s">
        <v>37</v>
      </c>
      <c r="T3" s="111" t="s">
        <v>35</v>
      </c>
      <c r="U3" s="189" t="s">
        <v>36</v>
      </c>
      <c r="V3" s="113" t="s">
        <v>37</v>
      </c>
      <c r="W3" s="111" t="s">
        <v>35</v>
      </c>
      <c r="X3" s="132" t="s">
        <v>36</v>
      </c>
      <c r="Y3" s="113" t="s">
        <v>37</v>
      </c>
      <c r="Z3" s="111" t="s">
        <v>35</v>
      </c>
      <c r="AA3" s="128" t="s">
        <v>36</v>
      </c>
      <c r="AB3" s="113" t="s">
        <v>37</v>
      </c>
      <c r="AC3" s="111" t="s">
        <v>35</v>
      </c>
      <c r="AD3" s="191" t="s">
        <v>36</v>
      </c>
      <c r="AE3" s="113" t="s">
        <v>37</v>
      </c>
      <c r="AF3" s="111" t="s">
        <v>35</v>
      </c>
      <c r="AG3" s="189" t="s">
        <v>36</v>
      </c>
      <c r="AH3" s="113" t="s">
        <v>37</v>
      </c>
      <c r="AI3" s="111" t="s">
        <v>35</v>
      </c>
      <c r="AJ3" s="131" t="s">
        <v>36</v>
      </c>
      <c r="AK3" s="113" t="s">
        <v>37</v>
      </c>
      <c r="AM3" s="111" t="s">
        <v>35</v>
      </c>
      <c r="AN3" s="121" t="s">
        <v>36</v>
      </c>
      <c r="AO3" s="113" t="s">
        <v>37</v>
      </c>
    </row>
    <row r="4" spans="1:41" ht="62.25" customHeight="1" x14ac:dyDescent="0.35">
      <c r="A4" s="172"/>
      <c r="B4" s="111"/>
      <c r="C4" s="179"/>
      <c r="D4" s="113"/>
      <c r="E4" s="111"/>
      <c r="F4" s="124"/>
      <c r="G4" s="113"/>
      <c r="H4" s="111"/>
      <c r="I4" s="131"/>
      <c r="J4" s="113"/>
      <c r="K4" s="111"/>
      <c r="L4" s="176"/>
      <c r="M4" s="113"/>
      <c r="N4" s="111"/>
      <c r="O4" s="128"/>
      <c r="P4" s="113"/>
      <c r="Q4" s="111"/>
      <c r="R4" s="191"/>
      <c r="S4" s="113"/>
      <c r="T4" s="111"/>
      <c r="U4" s="189"/>
      <c r="V4" s="113"/>
      <c r="W4" s="111"/>
      <c r="X4" s="132"/>
      <c r="Y4" s="113"/>
      <c r="Z4" s="111"/>
      <c r="AA4" s="128"/>
      <c r="AB4" s="113"/>
      <c r="AC4" s="111"/>
      <c r="AD4" s="191"/>
      <c r="AE4" s="113"/>
      <c r="AF4" s="111"/>
      <c r="AG4" s="189"/>
      <c r="AH4" s="113"/>
      <c r="AI4" s="111"/>
      <c r="AJ4" s="131"/>
      <c r="AK4" s="113"/>
      <c r="AM4" s="111"/>
      <c r="AN4" s="121"/>
      <c r="AO4" s="113"/>
    </row>
    <row r="5" spans="1:41" ht="21" customHeight="1" x14ac:dyDescent="0.35">
      <c r="A5" s="35" t="s">
        <v>1</v>
      </c>
      <c r="B5" s="28"/>
      <c r="C5" s="28"/>
      <c r="D5" s="28">
        <f>SUM(B5:C5)</f>
        <v>0</v>
      </c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>
        <f>SUM(Z5:AA5)</f>
        <v>0</v>
      </c>
      <c r="AC5" s="28"/>
      <c r="AD5" s="28"/>
      <c r="AE5" s="28">
        <f>SUM(AC5:AD5)</f>
        <v>0</v>
      </c>
      <c r="AF5" s="28"/>
      <c r="AG5" s="28"/>
      <c r="AH5" s="28">
        <f>SUM(AF5:AG5)</f>
        <v>0</v>
      </c>
      <c r="AI5" s="28"/>
      <c r="AJ5" s="28"/>
      <c r="AK5" s="28">
        <f>SUM(AI5:AJ5)</f>
        <v>0</v>
      </c>
      <c r="AM5" s="61">
        <f>+B5+E5+H5+K5+N5+Q5+T5+W5+Z5+AC5+AF5+AI5</f>
        <v>0</v>
      </c>
      <c r="AN5" s="61">
        <f>+C5+F5+I5+L5+O5+R5+U5+X5+AA5+AD5+AG5+AJ5</f>
        <v>0</v>
      </c>
      <c r="AO5" s="61">
        <f>SUM(AM5:AN5)</f>
        <v>0</v>
      </c>
    </row>
    <row r="6" spans="1:41" x14ac:dyDescent="0.35">
      <c r="A6" s="37" t="s">
        <v>39</v>
      </c>
      <c r="B6" s="28">
        <v>637561</v>
      </c>
      <c r="C6" s="28">
        <v>715190.5</v>
      </c>
      <c r="D6" s="28">
        <f>SUM(B6:C6)</f>
        <v>1352751.5</v>
      </c>
      <c r="E6" s="28">
        <v>1289027.3999999999</v>
      </c>
      <c r="F6" s="28">
        <v>1038079.75</v>
      </c>
      <c r="G6" s="28">
        <f>SUM(E6:F6)</f>
        <v>2327107.15</v>
      </c>
      <c r="H6" s="28">
        <v>1069178.75</v>
      </c>
      <c r="I6" s="28">
        <v>909891.25</v>
      </c>
      <c r="J6" s="28">
        <f>SUM(H6:I6)</f>
        <v>1979070</v>
      </c>
      <c r="K6" s="28">
        <v>980048.75</v>
      </c>
      <c r="L6" s="28">
        <v>850750.25</v>
      </c>
      <c r="M6" s="28">
        <f>SUM(K6:L6)</f>
        <v>1830799</v>
      </c>
      <c r="N6" s="28">
        <v>888682.5</v>
      </c>
      <c r="O6" s="28">
        <v>797786.5</v>
      </c>
      <c r="P6" s="28">
        <f>SUM(N6:O6)</f>
        <v>1686469</v>
      </c>
      <c r="Q6" s="28">
        <v>477744.15</v>
      </c>
      <c r="R6" s="28">
        <v>460429.25</v>
      </c>
      <c r="S6" s="28">
        <f>SUM(Q6:R6)</f>
        <v>938173.4</v>
      </c>
      <c r="T6" s="28">
        <v>1346984.5</v>
      </c>
      <c r="U6" s="28">
        <v>1024001.6</v>
      </c>
      <c r="V6" s="28">
        <f>SUM(T6:U6)</f>
        <v>2370986.1</v>
      </c>
      <c r="W6" s="28">
        <v>589632.75</v>
      </c>
      <c r="X6" s="28">
        <v>546226.75</v>
      </c>
      <c r="Y6" s="28">
        <f>SUM(W6:X6)</f>
        <v>1135859.5</v>
      </c>
      <c r="Z6" s="28">
        <v>861657.15</v>
      </c>
      <c r="AA6" s="28">
        <v>688007.25</v>
      </c>
      <c r="AB6" s="28">
        <f>SUM(Z6:AA6)</f>
        <v>1549664.4</v>
      </c>
      <c r="AC6" s="28">
        <v>749081.75</v>
      </c>
      <c r="AD6" s="28">
        <v>608062</v>
      </c>
      <c r="AE6" s="28">
        <f>SUM(AC6:AD6)</f>
        <v>1357143.75</v>
      </c>
      <c r="AF6" s="28">
        <v>1088862.8500000001</v>
      </c>
      <c r="AG6" s="28">
        <v>695260.75</v>
      </c>
      <c r="AH6" s="28">
        <f>SUM(AF6:AG6)</f>
        <v>1784123.6</v>
      </c>
      <c r="AI6" s="28">
        <v>634027</v>
      </c>
      <c r="AJ6" s="28">
        <v>524355.25</v>
      </c>
      <c r="AK6" s="28">
        <f>SUM(AI6:AJ6)</f>
        <v>1158382.25</v>
      </c>
      <c r="AM6" s="61">
        <f>+B6+E6+H6+K6+N6+Q6+T6+W6+Z6+AC6+AF6+AI6</f>
        <v>10612488.550000001</v>
      </c>
      <c r="AN6" s="61">
        <f>+C6+F6+I6+L6+O6+R6+U6+X6+AA6+AD6+AG6+AJ6</f>
        <v>8858041.0999999996</v>
      </c>
      <c r="AO6" s="61">
        <f>SUM(AM6:AN6)</f>
        <v>19470529.649999999</v>
      </c>
    </row>
    <row r="7" spans="1:41" x14ac:dyDescent="0.35">
      <c r="A7" s="38" t="s">
        <v>2</v>
      </c>
      <c r="B7" s="28">
        <v>386638.5</v>
      </c>
      <c r="C7" s="28">
        <v>366377.25</v>
      </c>
      <c r="D7" s="28">
        <f>SUM(B7:C7)</f>
        <v>753015.75</v>
      </c>
      <c r="E7" s="28">
        <v>406349.25</v>
      </c>
      <c r="F7" s="28">
        <v>571009.75</v>
      </c>
      <c r="G7" s="28">
        <f>SUM(E7:F7)</f>
        <v>977359</v>
      </c>
      <c r="H7" s="28">
        <v>445942.25</v>
      </c>
      <c r="I7" s="28">
        <v>440632.25</v>
      </c>
      <c r="J7" s="28">
        <f>SUM(H7:I7)</f>
        <v>886574.5</v>
      </c>
      <c r="K7" s="28">
        <v>288572.25</v>
      </c>
      <c r="L7" s="28">
        <v>460793.5</v>
      </c>
      <c r="M7" s="28">
        <f>SUM(K7:L7)</f>
        <v>749365.75</v>
      </c>
      <c r="N7" s="28">
        <v>379910.5</v>
      </c>
      <c r="O7" s="28">
        <v>447379.75</v>
      </c>
      <c r="P7" s="28">
        <f>SUM(N7:O7)</f>
        <v>827290.25</v>
      </c>
      <c r="Q7" s="28">
        <v>168068.5</v>
      </c>
      <c r="R7" s="28">
        <v>253158</v>
      </c>
      <c r="S7" s="28">
        <f>SUM(Q7:R7)</f>
        <v>421226.5</v>
      </c>
      <c r="T7" s="28">
        <v>704528.5</v>
      </c>
      <c r="U7" s="28">
        <v>568442.75</v>
      </c>
      <c r="V7" s="28">
        <f>SUM(T7:U7)</f>
        <v>1272971.25</v>
      </c>
      <c r="W7" s="28">
        <v>177389.75</v>
      </c>
      <c r="X7" s="28">
        <v>285984</v>
      </c>
      <c r="Y7" s="28">
        <f>SUM(W7:X7)</f>
        <v>463373.75</v>
      </c>
      <c r="Z7" s="28">
        <v>349838.25</v>
      </c>
      <c r="AA7" s="28">
        <v>340618.25</v>
      </c>
      <c r="AB7" s="28">
        <f>SUM(Z7:AA7)</f>
        <v>690456.5</v>
      </c>
      <c r="AC7" s="28">
        <v>318336.25</v>
      </c>
      <c r="AD7" s="28">
        <v>261872</v>
      </c>
      <c r="AE7" s="28">
        <f>SUM(AC7:AD7)</f>
        <v>580208.25</v>
      </c>
      <c r="AF7" s="28">
        <v>324482</v>
      </c>
      <c r="AG7" s="28">
        <v>353038.25</v>
      </c>
      <c r="AH7" s="28">
        <f>SUM(AF7:AG7)</f>
        <v>677520.25</v>
      </c>
      <c r="AI7" s="28">
        <v>260905.75</v>
      </c>
      <c r="AJ7" s="28">
        <v>299707</v>
      </c>
      <c r="AK7" s="28">
        <f>SUM(AI7:AJ7)</f>
        <v>560612.75</v>
      </c>
      <c r="AM7" s="61">
        <f t="shared" ref="AM7:AN23" si="0">+B7+E7+H7+K7+N7+Q7+T7+W7+Z7+AC7+AF7+AI7</f>
        <v>4210961.75</v>
      </c>
      <c r="AN7" s="61">
        <f t="shared" si="0"/>
        <v>4649012.75</v>
      </c>
      <c r="AO7" s="61">
        <f t="shared" ref="AO7:AO21" si="1">SUM(AM7:AN7)</f>
        <v>8859974.5</v>
      </c>
    </row>
    <row r="8" spans="1:41" x14ac:dyDescent="0.35">
      <c r="A8" s="38" t="s">
        <v>3</v>
      </c>
      <c r="B8" s="28">
        <v>281122</v>
      </c>
      <c r="C8" s="28">
        <v>289917.5</v>
      </c>
      <c r="D8" s="28">
        <f t="shared" ref="D8:D22" si="2">SUM(B8:C8)</f>
        <v>571039.5</v>
      </c>
      <c r="E8" s="28">
        <v>357128</v>
      </c>
      <c r="F8" s="28">
        <v>371469.25</v>
      </c>
      <c r="G8" s="28">
        <f t="shared" ref="G8:G22" si="3">SUM(E8:F8)</f>
        <v>728597.25</v>
      </c>
      <c r="H8" s="28">
        <v>364213.75</v>
      </c>
      <c r="I8" s="28">
        <v>346587</v>
      </c>
      <c r="J8" s="28">
        <f t="shared" ref="J8:J22" si="4">SUM(H8:I8)</f>
        <v>710800.75</v>
      </c>
      <c r="K8" s="28">
        <v>380277.25</v>
      </c>
      <c r="L8" s="28">
        <v>345409.25</v>
      </c>
      <c r="M8" s="28">
        <f t="shared" ref="M8:M22" si="5">SUM(K8:L8)</f>
        <v>725686.5</v>
      </c>
      <c r="N8" s="28">
        <v>340538</v>
      </c>
      <c r="O8" s="28">
        <v>365948.5</v>
      </c>
      <c r="P8" s="28">
        <f>SUM(N8:O8)</f>
        <v>706486.5</v>
      </c>
      <c r="Q8" s="28">
        <v>125848.95</v>
      </c>
      <c r="R8" s="28">
        <v>183078.5</v>
      </c>
      <c r="S8" s="28">
        <f t="shared" ref="S8:S22" si="6">SUM(Q8:R8)</f>
        <v>308927.45</v>
      </c>
      <c r="T8" s="28">
        <v>449916.75</v>
      </c>
      <c r="U8" s="28">
        <v>408609</v>
      </c>
      <c r="V8" s="28">
        <f t="shared" ref="V8:V22" si="7">SUM(T8:U8)</f>
        <v>858525.75</v>
      </c>
      <c r="W8" s="28">
        <v>136364</v>
      </c>
      <c r="X8" s="28">
        <v>190832.75</v>
      </c>
      <c r="Y8" s="28">
        <f t="shared" ref="Y8:Y22" si="8">SUM(W8:X8)</f>
        <v>327196.75</v>
      </c>
      <c r="Z8" s="28">
        <v>205355</v>
      </c>
      <c r="AA8" s="28">
        <v>220291.5</v>
      </c>
      <c r="AB8" s="28">
        <f t="shared" ref="AB8:AB22" si="9">SUM(Z8:AA8)</f>
        <v>425646.5</v>
      </c>
      <c r="AC8" s="28">
        <v>230730.25</v>
      </c>
      <c r="AD8" s="28">
        <v>215919</v>
      </c>
      <c r="AE8" s="28">
        <f t="shared" ref="AE8:AE22" si="10">SUM(AC8:AD8)</f>
        <v>446649.25</v>
      </c>
      <c r="AF8" s="28">
        <v>266010</v>
      </c>
      <c r="AG8" s="28">
        <v>251561.25</v>
      </c>
      <c r="AH8" s="28">
        <f t="shared" ref="AH8:AH22" si="11">SUM(AF8:AG8)</f>
        <v>517571.25</v>
      </c>
      <c r="AI8" s="28">
        <v>225501.75</v>
      </c>
      <c r="AJ8" s="28">
        <v>282179</v>
      </c>
      <c r="AK8" s="28">
        <f t="shared" ref="AK8:AK22" si="12">SUM(AI8:AJ8)</f>
        <v>507680.75</v>
      </c>
      <c r="AM8" s="61">
        <f t="shared" si="0"/>
        <v>3363005.7</v>
      </c>
      <c r="AN8" s="61">
        <f t="shared" si="0"/>
        <v>3471802.5</v>
      </c>
      <c r="AO8" s="61">
        <f t="shared" si="1"/>
        <v>6834808.2000000002</v>
      </c>
    </row>
    <row r="9" spans="1:41" x14ac:dyDescent="0.35">
      <c r="A9" s="38" t="s">
        <v>4</v>
      </c>
      <c r="B9" s="28">
        <v>171423</v>
      </c>
      <c r="C9" s="28">
        <v>137103.5</v>
      </c>
      <c r="D9" s="28">
        <f t="shared" si="2"/>
        <v>308526.5</v>
      </c>
      <c r="E9" s="28">
        <v>222101.25</v>
      </c>
      <c r="F9" s="28">
        <v>158016</v>
      </c>
      <c r="G9" s="28">
        <f t="shared" si="3"/>
        <v>380117.25</v>
      </c>
      <c r="H9" s="28">
        <v>175013.25</v>
      </c>
      <c r="I9" s="28">
        <v>129338.75</v>
      </c>
      <c r="J9" s="28">
        <f t="shared" si="4"/>
        <v>304352</v>
      </c>
      <c r="K9" s="28">
        <v>181728</v>
      </c>
      <c r="L9" s="28">
        <v>150245</v>
      </c>
      <c r="M9" s="28">
        <f t="shared" si="5"/>
        <v>331973</v>
      </c>
      <c r="N9" s="28">
        <v>253054</v>
      </c>
      <c r="O9" s="28">
        <v>140154.75</v>
      </c>
      <c r="P9" s="28">
        <f t="shared" ref="P9:P22" si="13">SUM(N9:O9)</f>
        <v>393208.75</v>
      </c>
      <c r="Q9" s="28">
        <v>99325.25</v>
      </c>
      <c r="R9" s="28">
        <v>102451.25</v>
      </c>
      <c r="S9" s="28">
        <f t="shared" si="6"/>
        <v>201776.5</v>
      </c>
      <c r="T9" s="28">
        <v>339605.25</v>
      </c>
      <c r="U9" s="28">
        <v>174182.25</v>
      </c>
      <c r="V9" s="28">
        <f t="shared" si="7"/>
        <v>513787.5</v>
      </c>
      <c r="W9" s="28">
        <v>127010</v>
      </c>
      <c r="X9" s="28">
        <v>107683</v>
      </c>
      <c r="Y9" s="28">
        <f t="shared" si="8"/>
        <v>234693</v>
      </c>
      <c r="Z9" s="28">
        <v>168837</v>
      </c>
      <c r="AA9" s="28">
        <v>115695</v>
      </c>
      <c r="AB9" s="28">
        <f t="shared" si="9"/>
        <v>284532</v>
      </c>
      <c r="AC9" s="28">
        <v>174063.25</v>
      </c>
      <c r="AD9" s="28">
        <v>124902.5</v>
      </c>
      <c r="AE9" s="28">
        <f t="shared" si="10"/>
        <v>298965.75</v>
      </c>
      <c r="AF9" s="28">
        <v>196535.25</v>
      </c>
      <c r="AG9" s="28">
        <v>138269.75</v>
      </c>
      <c r="AH9" s="28">
        <f t="shared" si="11"/>
        <v>334805</v>
      </c>
      <c r="AI9" s="28">
        <v>158039</v>
      </c>
      <c r="AJ9" s="28">
        <v>117649</v>
      </c>
      <c r="AK9" s="28">
        <f t="shared" si="12"/>
        <v>275688</v>
      </c>
      <c r="AM9" s="61">
        <f t="shared" si="0"/>
        <v>2266734.5</v>
      </c>
      <c r="AN9" s="61">
        <f t="shared" si="0"/>
        <v>1595690.75</v>
      </c>
      <c r="AO9" s="61">
        <f>SUM(AM9:AN9)</f>
        <v>3862425.25</v>
      </c>
    </row>
    <row r="10" spans="1:41" x14ac:dyDescent="0.35">
      <c r="A10" s="38" t="s">
        <v>5</v>
      </c>
      <c r="B10" s="28">
        <v>155908.25</v>
      </c>
      <c r="C10" s="28">
        <v>183493.25</v>
      </c>
      <c r="D10" s="28">
        <f t="shared" si="2"/>
        <v>339401.5</v>
      </c>
      <c r="E10" s="28">
        <v>312126.25</v>
      </c>
      <c r="F10" s="28">
        <v>269043</v>
      </c>
      <c r="G10" s="28">
        <f t="shared" si="3"/>
        <v>581169.25</v>
      </c>
      <c r="H10" s="28">
        <v>194549</v>
      </c>
      <c r="I10" s="28">
        <v>198634.25</v>
      </c>
      <c r="J10" s="28">
        <f t="shared" si="4"/>
        <v>393183.25</v>
      </c>
      <c r="K10" s="28">
        <v>262991.25</v>
      </c>
      <c r="L10" s="28">
        <v>254565.75</v>
      </c>
      <c r="M10" s="28">
        <f t="shared" si="5"/>
        <v>517557</v>
      </c>
      <c r="N10" s="28">
        <v>247800.9</v>
      </c>
      <c r="O10" s="28">
        <v>238877.5</v>
      </c>
      <c r="P10" s="28">
        <f t="shared" si="13"/>
        <v>486678.4</v>
      </c>
      <c r="Q10" s="28">
        <v>149942.75</v>
      </c>
      <c r="R10" s="28">
        <v>138890</v>
      </c>
      <c r="S10" s="28">
        <f t="shared" si="6"/>
        <v>288832.75</v>
      </c>
      <c r="T10" s="28">
        <v>463246.4</v>
      </c>
      <c r="U10" s="28">
        <v>345582.75</v>
      </c>
      <c r="V10" s="28">
        <f t="shared" si="7"/>
        <v>808829.15</v>
      </c>
      <c r="W10" s="28">
        <v>138209</v>
      </c>
      <c r="X10" s="28">
        <v>143579</v>
      </c>
      <c r="Y10" s="28">
        <f t="shared" si="8"/>
        <v>281788</v>
      </c>
      <c r="Z10" s="28">
        <v>192704.25</v>
      </c>
      <c r="AA10" s="28">
        <v>181736</v>
      </c>
      <c r="AB10" s="28">
        <f t="shared" si="9"/>
        <v>374440.25</v>
      </c>
      <c r="AC10" s="28">
        <v>287149.25</v>
      </c>
      <c r="AD10" s="28">
        <v>209220.5</v>
      </c>
      <c r="AE10" s="28">
        <f t="shared" si="10"/>
        <v>496369.75</v>
      </c>
      <c r="AF10" s="28">
        <v>298360.15000000002</v>
      </c>
      <c r="AG10" s="28">
        <v>235856</v>
      </c>
      <c r="AH10" s="28">
        <f t="shared" si="11"/>
        <v>534216.15</v>
      </c>
      <c r="AI10" s="28">
        <v>159922.25</v>
      </c>
      <c r="AJ10" s="28">
        <v>181494.25</v>
      </c>
      <c r="AK10" s="28">
        <f t="shared" si="12"/>
        <v>341416.5</v>
      </c>
      <c r="AM10" s="61">
        <f t="shared" si="0"/>
        <v>2862909.6999999997</v>
      </c>
      <c r="AN10" s="61">
        <f t="shared" si="0"/>
        <v>2580972.25</v>
      </c>
      <c r="AO10" s="61">
        <f t="shared" si="1"/>
        <v>5443881.9499999993</v>
      </c>
    </row>
    <row r="11" spans="1:41" x14ac:dyDescent="0.35">
      <c r="A11" s="38" t="s">
        <v>6</v>
      </c>
      <c r="B11" s="28">
        <v>97935.75</v>
      </c>
      <c r="C11" s="28">
        <v>79385.5</v>
      </c>
      <c r="D11" s="28">
        <f t="shared" si="2"/>
        <v>177321.25</v>
      </c>
      <c r="E11" s="28">
        <v>113508.5</v>
      </c>
      <c r="F11" s="28">
        <v>126278.75</v>
      </c>
      <c r="G11" s="28">
        <f t="shared" si="3"/>
        <v>239787.25</v>
      </c>
      <c r="H11" s="28">
        <v>92518.25</v>
      </c>
      <c r="I11" s="28">
        <v>93822.5</v>
      </c>
      <c r="J11" s="28">
        <f t="shared" si="4"/>
        <v>186340.75</v>
      </c>
      <c r="K11" s="28">
        <v>41503</v>
      </c>
      <c r="L11" s="28">
        <v>78574.25</v>
      </c>
      <c r="M11" s="28">
        <f t="shared" si="5"/>
        <v>120077.25</v>
      </c>
      <c r="N11" s="28">
        <v>207916.25</v>
      </c>
      <c r="O11" s="28">
        <v>108686.25</v>
      </c>
      <c r="P11" s="28">
        <f t="shared" si="13"/>
        <v>316602.5</v>
      </c>
      <c r="Q11" s="28">
        <v>39581.5</v>
      </c>
      <c r="R11" s="28">
        <v>60305</v>
      </c>
      <c r="S11" s="28">
        <f t="shared" si="6"/>
        <v>99886.5</v>
      </c>
      <c r="T11" s="28">
        <v>153363.75</v>
      </c>
      <c r="U11" s="28">
        <v>108754.75</v>
      </c>
      <c r="V11" s="28">
        <f t="shared" si="7"/>
        <v>262118.5</v>
      </c>
      <c r="W11" s="28">
        <v>82332.5</v>
      </c>
      <c r="X11" s="28">
        <v>52008</v>
      </c>
      <c r="Y11" s="28">
        <f t="shared" si="8"/>
        <v>134340.5</v>
      </c>
      <c r="Z11" s="28">
        <v>111471.25</v>
      </c>
      <c r="AA11" s="28">
        <v>62561.5</v>
      </c>
      <c r="AB11" s="28">
        <f t="shared" si="9"/>
        <v>174032.75</v>
      </c>
      <c r="AC11" s="28">
        <v>114377.75</v>
      </c>
      <c r="AD11" s="28">
        <v>73622.75</v>
      </c>
      <c r="AE11" s="28">
        <f t="shared" si="10"/>
        <v>188000.5</v>
      </c>
      <c r="AF11" s="28">
        <v>78210</v>
      </c>
      <c r="AG11" s="28">
        <v>58845.5</v>
      </c>
      <c r="AH11" s="28">
        <f t="shared" si="11"/>
        <v>137055.5</v>
      </c>
      <c r="AI11" s="28">
        <v>50966.5</v>
      </c>
      <c r="AJ11" s="28">
        <v>75014</v>
      </c>
      <c r="AK11" s="28">
        <f t="shared" si="12"/>
        <v>125980.5</v>
      </c>
      <c r="AM11" s="61">
        <f t="shared" si="0"/>
        <v>1183685</v>
      </c>
      <c r="AN11" s="61">
        <f t="shared" si="0"/>
        <v>977858.75</v>
      </c>
      <c r="AO11" s="61">
        <f t="shared" si="1"/>
        <v>2161543.75</v>
      </c>
    </row>
    <row r="12" spans="1:41" x14ac:dyDescent="0.35">
      <c r="A12" s="38" t="s">
        <v>7</v>
      </c>
      <c r="B12" s="28">
        <v>418336.5</v>
      </c>
      <c r="C12" s="28">
        <v>424052.75</v>
      </c>
      <c r="D12" s="28">
        <f t="shared" si="2"/>
        <v>842389.25</v>
      </c>
      <c r="E12" s="28">
        <v>900471.1</v>
      </c>
      <c r="F12" s="28">
        <v>674463.5</v>
      </c>
      <c r="G12" s="28">
        <f t="shared" si="3"/>
        <v>1574934.6</v>
      </c>
      <c r="H12" s="28">
        <v>570215</v>
      </c>
      <c r="I12" s="28">
        <v>485352.25</v>
      </c>
      <c r="J12" s="28">
        <f t="shared" si="4"/>
        <v>1055567.25</v>
      </c>
      <c r="K12" s="28">
        <v>766460.75</v>
      </c>
      <c r="L12" s="28">
        <v>522245.5</v>
      </c>
      <c r="M12" s="28">
        <f t="shared" si="5"/>
        <v>1288706.25</v>
      </c>
      <c r="N12" s="28">
        <v>571758.5</v>
      </c>
      <c r="O12" s="28">
        <v>477691</v>
      </c>
      <c r="P12" s="28">
        <f t="shared" si="13"/>
        <v>1049449.5</v>
      </c>
      <c r="Q12" s="28">
        <v>265107.75</v>
      </c>
      <c r="R12" s="28">
        <v>242551</v>
      </c>
      <c r="S12" s="28">
        <f t="shared" si="6"/>
        <v>507658.75</v>
      </c>
      <c r="T12" s="28">
        <v>1009811.15</v>
      </c>
      <c r="U12" s="28">
        <v>641266.5</v>
      </c>
      <c r="V12" s="28">
        <f t="shared" si="7"/>
        <v>1651077.65</v>
      </c>
      <c r="W12" s="28">
        <v>377893.25</v>
      </c>
      <c r="X12" s="28">
        <v>297367.5</v>
      </c>
      <c r="Y12" s="28">
        <f t="shared" si="8"/>
        <v>675260.75</v>
      </c>
      <c r="Z12" s="28">
        <v>518497.75</v>
      </c>
      <c r="AA12" s="28">
        <v>405842</v>
      </c>
      <c r="AB12" s="28">
        <f t="shared" si="9"/>
        <v>924339.75</v>
      </c>
      <c r="AC12" s="28">
        <v>428339.05</v>
      </c>
      <c r="AD12" s="28">
        <v>359936.35</v>
      </c>
      <c r="AE12" s="28">
        <f t="shared" si="10"/>
        <v>788275.39999999991</v>
      </c>
      <c r="AF12" s="28">
        <v>690967.75</v>
      </c>
      <c r="AG12" s="28">
        <v>452059.25</v>
      </c>
      <c r="AH12" s="28">
        <f t="shared" si="11"/>
        <v>1143027</v>
      </c>
      <c r="AI12" s="28">
        <v>482258.25</v>
      </c>
      <c r="AJ12" s="28">
        <v>315065</v>
      </c>
      <c r="AK12" s="28">
        <f t="shared" si="12"/>
        <v>797323.25</v>
      </c>
      <c r="AM12" s="61">
        <f t="shared" si="0"/>
        <v>7000116.7999999998</v>
      </c>
      <c r="AN12" s="61">
        <f t="shared" si="0"/>
        <v>5297892.5999999996</v>
      </c>
      <c r="AO12" s="61">
        <f t="shared" si="1"/>
        <v>12298009.399999999</v>
      </c>
    </row>
    <row r="13" spans="1:41" x14ac:dyDescent="0.35">
      <c r="A13" s="38" t="s">
        <v>8</v>
      </c>
      <c r="B13" s="28">
        <v>116067.25</v>
      </c>
      <c r="C13" s="28">
        <v>123774.75</v>
      </c>
      <c r="D13" s="28">
        <f t="shared" si="2"/>
        <v>239842</v>
      </c>
      <c r="E13" s="28">
        <v>310745.5</v>
      </c>
      <c r="F13" s="28">
        <v>207437.5</v>
      </c>
      <c r="G13" s="28">
        <f t="shared" si="3"/>
        <v>518183</v>
      </c>
      <c r="H13" s="28">
        <v>234899.5</v>
      </c>
      <c r="I13" s="28">
        <v>159525.5</v>
      </c>
      <c r="J13" s="28">
        <f t="shared" si="4"/>
        <v>394425</v>
      </c>
      <c r="K13" s="28">
        <v>228287.75</v>
      </c>
      <c r="L13" s="28">
        <v>194361.25</v>
      </c>
      <c r="M13" s="28">
        <f t="shared" si="5"/>
        <v>422649</v>
      </c>
      <c r="N13" s="28">
        <v>180655</v>
      </c>
      <c r="O13" s="28">
        <v>176692.75</v>
      </c>
      <c r="P13" s="28">
        <f t="shared" si="13"/>
        <v>357347.75</v>
      </c>
      <c r="Q13" s="28">
        <v>131140.75</v>
      </c>
      <c r="R13" s="28">
        <v>86942</v>
      </c>
      <c r="S13" s="28">
        <f t="shared" si="6"/>
        <v>218082.75</v>
      </c>
      <c r="T13" s="28">
        <v>175439.75</v>
      </c>
      <c r="U13" s="28">
        <v>175471.75</v>
      </c>
      <c r="V13" s="28">
        <f t="shared" si="7"/>
        <v>350911.5</v>
      </c>
      <c r="W13" s="28">
        <v>106419</v>
      </c>
      <c r="X13" s="28">
        <v>97557</v>
      </c>
      <c r="Y13" s="28">
        <f t="shared" si="8"/>
        <v>203976</v>
      </c>
      <c r="Z13" s="28">
        <v>132742</v>
      </c>
      <c r="AA13" s="28">
        <v>82511.5</v>
      </c>
      <c r="AB13" s="28">
        <f t="shared" si="9"/>
        <v>215253.5</v>
      </c>
      <c r="AC13" s="28">
        <v>104045.5</v>
      </c>
      <c r="AD13" s="28">
        <v>98852.25</v>
      </c>
      <c r="AE13" s="28">
        <f t="shared" si="10"/>
        <v>202897.75</v>
      </c>
      <c r="AF13" s="28">
        <v>91055</v>
      </c>
      <c r="AG13" s="28">
        <v>95398.25</v>
      </c>
      <c r="AH13" s="28">
        <f t="shared" si="11"/>
        <v>186453.25</v>
      </c>
      <c r="AI13" s="28">
        <v>52036</v>
      </c>
      <c r="AJ13" s="28">
        <v>72525</v>
      </c>
      <c r="AK13" s="28">
        <f t="shared" si="12"/>
        <v>124561</v>
      </c>
      <c r="AM13" s="61">
        <f t="shared" si="0"/>
        <v>1863533</v>
      </c>
      <c r="AN13" s="61">
        <f t="shared" si="0"/>
        <v>1571049.5</v>
      </c>
      <c r="AO13" s="61">
        <f t="shared" si="1"/>
        <v>3434582.5</v>
      </c>
    </row>
    <row r="14" spans="1:41" x14ac:dyDescent="0.35">
      <c r="A14" s="38" t="s">
        <v>9</v>
      </c>
      <c r="B14" s="28">
        <v>227423</v>
      </c>
      <c r="C14" s="28">
        <v>233122.75</v>
      </c>
      <c r="D14" s="28">
        <f t="shared" si="2"/>
        <v>460545.75</v>
      </c>
      <c r="E14" s="28">
        <v>333610.5</v>
      </c>
      <c r="F14" s="28">
        <v>313525</v>
      </c>
      <c r="G14" s="28">
        <f t="shared" si="3"/>
        <v>647135.5</v>
      </c>
      <c r="H14" s="28">
        <v>335677.75</v>
      </c>
      <c r="I14" s="28">
        <v>265868.5</v>
      </c>
      <c r="J14" s="28">
        <f t="shared" si="4"/>
        <v>601546.25</v>
      </c>
      <c r="K14" s="28">
        <v>243968</v>
      </c>
      <c r="L14" s="28">
        <v>264106.75</v>
      </c>
      <c r="M14" s="28">
        <f t="shared" si="5"/>
        <v>508074.75</v>
      </c>
      <c r="N14" s="28">
        <v>181018.5</v>
      </c>
      <c r="O14" s="28">
        <v>224765.25</v>
      </c>
      <c r="P14" s="28">
        <f t="shared" si="13"/>
        <v>405783.75</v>
      </c>
      <c r="Q14" s="28">
        <v>157986</v>
      </c>
      <c r="R14" s="28">
        <v>144521.25</v>
      </c>
      <c r="S14" s="28">
        <f t="shared" si="6"/>
        <v>302507.25</v>
      </c>
      <c r="T14" s="28">
        <v>306387.5</v>
      </c>
      <c r="U14" s="28">
        <v>302768.95</v>
      </c>
      <c r="V14" s="28">
        <f t="shared" si="7"/>
        <v>609156.44999999995</v>
      </c>
      <c r="W14" s="28">
        <v>113016.25</v>
      </c>
      <c r="X14" s="28">
        <v>160502.75</v>
      </c>
      <c r="Y14" s="28">
        <f t="shared" si="8"/>
        <v>273519</v>
      </c>
      <c r="Z14" s="28">
        <v>138099.25</v>
      </c>
      <c r="AA14" s="28">
        <v>158990</v>
      </c>
      <c r="AB14" s="28">
        <f t="shared" si="9"/>
        <v>297089.25</v>
      </c>
      <c r="AC14" s="28">
        <v>178967</v>
      </c>
      <c r="AD14" s="28">
        <v>152502</v>
      </c>
      <c r="AE14" s="28">
        <f t="shared" si="10"/>
        <v>331469</v>
      </c>
      <c r="AF14" s="28">
        <v>184974.75</v>
      </c>
      <c r="AG14" s="28">
        <v>181958</v>
      </c>
      <c r="AH14" s="28">
        <f t="shared" si="11"/>
        <v>366932.75</v>
      </c>
      <c r="AI14" s="28">
        <v>145352.75</v>
      </c>
      <c r="AJ14" s="28">
        <v>153672.5</v>
      </c>
      <c r="AK14" s="28">
        <f t="shared" si="12"/>
        <v>299025.25</v>
      </c>
      <c r="AM14" s="61">
        <f t="shared" si="0"/>
        <v>2546481.25</v>
      </c>
      <c r="AN14" s="61">
        <f t="shared" si="0"/>
        <v>2556303.7000000002</v>
      </c>
      <c r="AO14" s="61">
        <f t="shared" si="1"/>
        <v>5102784.95</v>
      </c>
    </row>
    <row r="15" spans="1:41" x14ac:dyDescent="0.35">
      <c r="A15" s="38" t="s">
        <v>10</v>
      </c>
      <c r="B15" s="28">
        <v>155461</v>
      </c>
      <c r="C15" s="28">
        <v>102283.25</v>
      </c>
      <c r="D15" s="28">
        <f t="shared" si="2"/>
        <v>257744.25</v>
      </c>
      <c r="E15" s="28">
        <v>258495</v>
      </c>
      <c r="F15" s="28">
        <v>175309.75</v>
      </c>
      <c r="G15" s="28">
        <f t="shared" si="3"/>
        <v>433804.75</v>
      </c>
      <c r="H15" s="28">
        <v>128470</v>
      </c>
      <c r="I15" s="28">
        <v>136954.5</v>
      </c>
      <c r="J15" s="28">
        <f t="shared" si="4"/>
        <v>265424.5</v>
      </c>
      <c r="K15" s="28">
        <v>261583.75</v>
      </c>
      <c r="L15" s="28">
        <v>171405.75</v>
      </c>
      <c r="M15" s="28">
        <f t="shared" si="5"/>
        <v>432989.5</v>
      </c>
      <c r="N15" s="28">
        <v>148653.5</v>
      </c>
      <c r="O15" s="28">
        <v>155561</v>
      </c>
      <c r="P15" s="28">
        <f t="shared" si="13"/>
        <v>304214.5</v>
      </c>
      <c r="Q15" s="28">
        <v>112056.5</v>
      </c>
      <c r="R15" s="28">
        <v>90013</v>
      </c>
      <c r="S15" s="28">
        <f t="shared" si="6"/>
        <v>202069.5</v>
      </c>
      <c r="T15" s="28">
        <v>315897.5</v>
      </c>
      <c r="U15" s="28">
        <v>189861.75</v>
      </c>
      <c r="V15" s="28">
        <f t="shared" si="7"/>
        <v>505759.25</v>
      </c>
      <c r="W15" s="28">
        <v>99333.75</v>
      </c>
      <c r="X15" s="28">
        <v>90522.5</v>
      </c>
      <c r="Y15" s="28">
        <f t="shared" si="8"/>
        <v>189856.25</v>
      </c>
      <c r="Z15" s="28">
        <v>183212.25</v>
      </c>
      <c r="AA15" s="28">
        <v>96888</v>
      </c>
      <c r="AB15" s="28">
        <f t="shared" si="9"/>
        <v>280100.25</v>
      </c>
      <c r="AC15" s="28">
        <v>72041</v>
      </c>
      <c r="AD15" s="28">
        <v>84238.5</v>
      </c>
      <c r="AE15" s="28">
        <f t="shared" si="10"/>
        <v>156279.5</v>
      </c>
      <c r="AF15" s="28">
        <v>153415.75</v>
      </c>
      <c r="AG15" s="28">
        <v>110211.25</v>
      </c>
      <c r="AH15" s="28">
        <f t="shared" si="11"/>
        <v>263627</v>
      </c>
      <c r="AI15" s="28">
        <v>121968.5</v>
      </c>
      <c r="AJ15" s="28">
        <v>93052.5</v>
      </c>
      <c r="AK15" s="28">
        <f t="shared" si="12"/>
        <v>215021</v>
      </c>
      <c r="AM15" s="61">
        <f t="shared" si="0"/>
        <v>2010588.5</v>
      </c>
      <c r="AN15" s="61">
        <f t="shared" si="0"/>
        <v>1496301.75</v>
      </c>
      <c r="AO15" s="61">
        <f t="shared" si="1"/>
        <v>3506890.25</v>
      </c>
    </row>
    <row r="16" spans="1:41" x14ac:dyDescent="0.35">
      <c r="A16" s="38" t="s">
        <v>11</v>
      </c>
      <c r="B16" s="28">
        <v>130051.75</v>
      </c>
      <c r="C16" s="28">
        <v>162515.5</v>
      </c>
      <c r="D16" s="28">
        <f t="shared" si="2"/>
        <v>292567.25</v>
      </c>
      <c r="E16" s="28">
        <v>289731</v>
      </c>
      <c r="F16" s="28">
        <v>298205.5</v>
      </c>
      <c r="G16" s="28">
        <f t="shared" si="3"/>
        <v>587936.5</v>
      </c>
      <c r="H16" s="28">
        <v>274319</v>
      </c>
      <c r="I16" s="28">
        <v>243814.75</v>
      </c>
      <c r="J16" s="28">
        <f t="shared" si="4"/>
        <v>518133.75</v>
      </c>
      <c r="K16" s="28">
        <v>324640.75</v>
      </c>
      <c r="L16" s="28">
        <v>234648.25</v>
      </c>
      <c r="M16" s="28">
        <f t="shared" si="5"/>
        <v>559289</v>
      </c>
      <c r="N16" s="28">
        <v>280941.75</v>
      </c>
      <c r="O16" s="28">
        <v>211694</v>
      </c>
      <c r="P16" s="28">
        <f t="shared" si="13"/>
        <v>492635.75</v>
      </c>
      <c r="Q16" s="28">
        <v>130476.25</v>
      </c>
      <c r="R16" s="28">
        <v>151071</v>
      </c>
      <c r="S16" s="28">
        <f t="shared" si="6"/>
        <v>281547.25</v>
      </c>
      <c r="T16" s="28">
        <v>398384</v>
      </c>
      <c r="U16" s="28">
        <v>252724.75</v>
      </c>
      <c r="V16" s="28">
        <f t="shared" si="7"/>
        <v>651108.75</v>
      </c>
      <c r="W16" s="28">
        <v>65067.25</v>
      </c>
      <c r="X16" s="28">
        <v>108069</v>
      </c>
      <c r="Y16" s="28">
        <f t="shared" si="8"/>
        <v>173136.25</v>
      </c>
      <c r="Z16" s="28">
        <v>193964.75</v>
      </c>
      <c r="AA16" s="28">
        <v>161630.75</v>
      </c>
      <c r="AB16" s="28">
        <f t="shared" si="9"/>
        <v>355595.5</v>
      </c>
      <c r="AC16" s="28">
        <v>278788.5</v>
      </c>
      <c r="AD16" s="28">
        <v>174003</v>
      </c>
      <c r="AE16" s="28">
        <f t="shared" si="10"/>
        <v>452791.5</v>
      </c>
      <c r="AF16" s="28">
        <v>214678</v>
      </c>
      <c r="AG16" s="28">
        <v>117288.75</v>
      </c>
      <c r="AH16" s="28">
        <f t="shared" si="11"/>
        <v>331966.75</v>
      </c>
      <c r="AI16" s="28">
        <v>133328.5</v>
      </c>
      <c r="AJ16" s="28">
        <v>147721.5</v>
      </c>
      <c r="AK16" s="28">
        <f t="shared" si="12"/>
        <v>281050</v>
      </c>
      <c r="AM16" s="61">
        <f t="shared" si="0"/>
        <v>2714371.5</v>
      </c>
      <c r="AN16" s="61">
        <f t="shared" si="0"/>
        <v>2263386.75</v>
      </c>
      <c r="AO16" s="61">
        <f t="shared" si="1"/>
        <v>4977758.25</v>
      </c>
    </row>
    <row r="17" spans="1:41" x14ac:dyDescent="0.35">
      <c r="A17" s="38" t="s">
        <v>12</v>
      </c>
      <c r="B17" s="28">
        <v>212599</v>
      </c>
      <c r="C17" s="28">
        <v>198723.75</v>
      </c>
      <c r="D17" s="28">
        <f t="shared" si="2"/>
        <v>411322.75</v>
      </c>
      <c r="E17" s="28">
        <v>354599</v>
      </c>
      <c r="F17" s="28">
        <v>324818.75</v>
      </c>
      <c r="G17" s="28">
        <f t="shared" si="3"/>
        <v>679417.75</v>
      </c>
      <c r="H17" s="28">
        <v>329665.25</v>
      </c>
      <c r="I17" s="28">
        <v>297783.5</v>
      </c>
      <c r="J17" s="28">
        <f t="shared" si="4"/>
        <v>627448.75</v>
      </c>
      <c r="K17" s="28">
        <v>366073</v>
      </c>
      <c r="L17" s="28">
        <v>322474.5</v>
      </c>
      <c r="M17" s="28">
        <f t="shared" si="5"/>
        <v>688547.5</v>
      </c>
      <c r="N17" s="28">
        <v>258801.75</v>
      </c>
      <c r="O17" s="28">
        <v>281886.5</v>
      </c>
      <c r="P17" s="28">
        <f t="shared" si="13"/>
        <v>540688.25</v>
      </c>
      <c r="Q17" s="28">
        <v>117790.25</v>
      </c>
      <c r="R17" s="28">
        <v>133963</v>
      </c>
      <c r="S17" s="28">
        <f t="shared" si="6"/>
        <v>251753.25</v>
      </c>
      <c r="T17" s="28">
        <v>421988.75</v>
      </c>
      <c r="U17" s="28">
        <v>362544.75</v>
      </c>
      <c r="V17" s="28">
        <f t="shared" si="7"/>
        <v>784533.5</v>
      </c>
      <c r="W17" s="28">
        <v>197121</v>
      </c>
      <c r="X17" s="28">
        <v>167009.5</v>
      </c>
      <c r="Y17" s="28">
        <f t="shared" si="8"/>
        <v>364130.5</v>
      </c>
      <c r="Z17" s="28">
        <v>189667.75</v>
      </c>
      <c r="AA17" s="28">
        <v>209189</v>
      </c>
      <c r="AB17" s="28">
        <f t="shared" si="9"/>
        <v>398856.75</v>
      </c>
      <c r="AC17" s="28">
        <v>286450.25</v>
      </c>
      <c r="AD17" s="28">
        <v>230584.5</v>
      </c>
      <c r="AE17" s="28">
        <f t="shared" si="10"/>
        <v>517034.75</v>
      </c>
      <c r="AF17" s="28">
        <v>298346</v>
      </c>
      <c r="AG17" s="28">
        <v>249823.5</v>
      </c>
      <c r="AH17" s="28">
        <f t="shared" si="11"/>
        <v>548169.5</v>
      </c>
      <c r="AI17" s="28">
        <v>197531.75</v>
      </c>
      <c r="AJ17" s="28">
        <v>188192.75</v>
      </c>
      <c r="AK17" s="28">
        <f t="shared" si="12"/>
        <v>385724.5</v>
      </c>
      <c r="AM17" s="61">
        <f t="shared" si="0"/>
        <v>3230633.75</v>
      </c>
      <c r="AN17" s="61">
        <f t="shared" si="0"/>
        <v>2966994</v>
      </c>
      <c r="AO17" s="61">
        <f t="shared" si="1"/>
        <v>6197627.75</v>
      </c>
    </row>
    <row r="18" spans="1:41" x14ac:dyDescent="0.35">
      <c r="A18" s="38" t="s">
        <v>13</v>
      </c>
      <c r="B18" s="28">
        <v>90392.5</v>
      </c>
      <c r="C18" s="28">
        <v>83800.5</v>
      </c>
      <c r="D18" s="28">
        <f t="shared" si="2"/>
        <v>174193</v>
      </c>
      <c r="E18" s="28">
        <v>167459.5</v>
      </c>
      <c r="F18" s="28">
        <v>113613</v>
      </c>
      <c r="G18" s="28">
        <f t="shared" si="3"/>
        <v>281072.5</v>
      </c>
      <c r="H18" s="28">
        <v>66596.75</v>
      </c>
      <c r="I18" s="28">
        <v>76916</v>
      </c>
      <c r="J18" s="28">
        <f t="shared" si="4"/>
        <v>143512.75</v>
      </c>
      <c r="K18" s="28">
        <v>160812.5</v>
      </c>
      <c r="L18" s="28">
        <v>107058.5</v>
      </c>
      <c r="M18" s="28">
        <f t="shared" si="5"/>
        <v>267871</v>
      </c>
      <c r="N18" s="28">
        <v>131061.25</v>
      </c>
      <c r="O18" s="28">
        <v>85559.5</v>
      </c>
      <c r="P18" s="28">
        <f t="shared" si="13"/>
        <v>216620.75</v>
      </c>
      <c r="Q18" s="28">
        <v>42133</v>
      </c>
      <c r="R18" s="28">
        <v>52843.75</v>
      </c>
      <c r="S18" s="28">
        <f t="shared" si="6"/>
        <v>94976.75</v>
      </c>
      <c r="T18" s="28">
        <v>176965.5</v>
      </c>
      <c r="U18" s="28">
        <v>106249.25</v>
      </c>
      <c r="V18" s="28">
        <f t="shared" si="7"/>
        <v>283214.75</v>
      </c>
      <c r="W18" s="28">
        <v>39585.5</v>
      </c>
      <c r="X18" s="28">
        <v>51791.75</v>
      </c>
      <c r="Y18" s="28">
        <f t="shared" si="8"/>
        <v>91377.25</v>
      </c>
      <c r="Z18" s="28">
        <v>84665</v>
      </c>
      <c r="AA18" s="28">
        <v>47811.75</v>
      </c>
      <c r="AB18" s="28">
        <f t="shared" si="9"/>
        <v>132476.75</v>
      </c>
      <c r="AC18" s="28">
        <v>109145.5</v>
      </c>
      <c r="AD18" s="28">
        <v>57356</v>
      </c>
      <c r="AE18" s="28">
        <f t="shared" si="10"/>
        <v>166501.5</v>
      </c>
      <c r="AF18" s="28">
        <v>66319</v>
      </c>
      <c r="AG18" s="28">
        <v>53046</v>
      </c>
      <c r="AH18" s="28">
        <f t="shared" si="11"/>
        <v>119365</v>
      </c>
      <c r="AI18" s="28">
        <v>56457.5</v>
      </c>
      <c r="AJ18" s="28">
        <v>53128</v>
      </c>
      <c r="AK18" s="28">
        <f t="shared" si="12"/>
        <v>109585.5</v>
      </c>
      <c r="AM18" s="61">
        <f t="shared" si="0"/>
        <v>1191593.5</v>
      </c>
      <c r="AN18" s="61">
        <f t="shared" si="0"/>
        <v>889174</v>
      </c>
      <c r="AO18" s="61">
        <f t="shared" si="1"/>
        <v>2080767.5</v>
      </c>
    </row>
    <row r="19" spans="1:41" x14ac:dyDescent="0.35">
      <c r="A19" s="38" t="s">
        <v>14</v>
      </c>
      <c r="B19" s="28">
        <v>374010.25</v>
      </c>
      <c r="C19" s="28">
        <v>249797</v>
      </c>
      <c r="D19" s="28">
        <f t="shared" si="2"/>
        <v>623807.25</v>
      </c>
      <c r="E19" s="28">
        <v>361219.75</v>
      </c>
      <c r="F19" s="28">
        <v>310920.25</v>
      </c>
      <c r="G19" s="28">
        <f t="shared" si="3"/>
        <v>672140</v>
      </c>
      <c r="H19" s="28">
        <v>369222.25</v>
      </c>
      <c r="I19" s="28">
        <v>284234.25</v>
      </c>
      <c r="J19" s="28">
        <f t="shared" si="4"/>
        <v>653456.5</v>
      </c>
      <c r="K19" s="28">
        <v>478913.25</v>
      </c>
      <c r="L19" s="28">
        <v>310305.5</v>
      </c>
      <c r="M19" s="28">
        <f t="shared" si="5"/>
        <v>789218.75</v>
      </c>
      <c r="N19" s="28">
        <v>194514</v>
      </c>
      <c r="O19" s="28">
        <v>215989</v>
      </c>
      <c r="P19" s="28">
        <f t="shared" si="13"/>
        <v>410503</v>
      </c>
      <c r="Q19" s="28">
        <v>321864</v>
      </c>
      <c r="R19" s="28">
        <v>178058</v>
      </c>
      <c r="S19" s="28">
        <f t="shared" si="6"/>
        <v>499922</v>
      </c>
      <c r="T19" s="28">
        <v>482388.25</v>
      </c>
      <c r="U19" s="28">
        <v>366258</v>
      </c>
      <c r="V19" s="28">
        <f t="shared" si="7"/>
        <v>848646.25</v>
      </c>
      <c r="W19" s="28">
        <v>233667.75</v>
      </c>
      <c r="X19" s="28">
        <v>169944.5</v>
      </c>
      <c r="Y19" s="28">
        <f t="shared" si="8"/>
        <v>403612.25</v>
      </c>
      <c r="Z19" s="28">
        <v>371496.25</v>
      </c>
      <c r="AA19" s="28">
        <v>203418</v>
      </c>
      <c r="AB19" s="28">
        <f t="shared" si="9"/>
        <v>574914.25</v>
      </c>
      <c r="AC19" s="28">
        <v>319403.75</v>
      </c>
      <c r="AD19" s="28">
        <v>183038.75</v>
      </c>
      <c r="AE19" s="28">
        <f t="shared" si="10"/>
        <v>502442.5</v>
      </c>
      <c r="AF19" s="28">
        <v>392877</v>
      </c>
      <c r="AG19" s="28">
        <v>264663</v>
      </c>
      <c r="AH19" s="28">
        <f t="shared" si="11"/>
        <v>657540</v>
      </c>
      <c r="AI19" s="28">
        <v>338408.75</v>
      </c>
      <c r="AJ19" s="28">
        <v>174641.25</v>
      </c>
      <c r="AK19" s="28">
        <f t="shared" si="12"/>
        <v>513050</v>
      </c>
      <c r="AM19" s="61">
        <f t="shared" si="0"/>
        <v>4237985.25</v>
      </c>
      <c r="AN19" s="61">
        <f t="shared" si="0"/>
        <v>2911267.5</v>
      </c>
      <c r="AO19" s="61">
        <f t="shared" si="1"/>
        <v>7149252.75</v>
      </c>
    </row>
    <row r="20" spans="1:41" x14ac:dyDescent="0.35">
      <c r="A20" s="38" t="s">
        <v>15</v>
      </c>
      <c r="B20" s="28">
        <v>48014</v>
      </c>
      <c r="C20" s="28">
        <v>77994</v>
      </c>
      <c r="D20" s="28">
        <f t="shared" si="2"/>
        <v>126008</v>
      </c>
      <c r="E20" s="28">
        <v>78766.25</v>
      </c>
      <c r="F20" s="28">
        <v>88335</v>
      </c>
      <c r="G20" s="28">
        <f t="shared" si="3"/>
        <v>167101.25</v>
      </c>
      <c r="H20" s="28">
        <v>75590.5</v>
      </c>
      <c r="I20" s="28">
        <v>77682</v>
      </c>
      <c r="J20" s="28">
        <f t="shared" si="4"/>
        <v>153272.5</v>
      </c>
      <c r="K20" s="28">
        <v>101057</v>
      </c>
      <c r="L20" s="28">
        <v>103102.75</v>
      </c>
      <c r="M20" s="28">
        <f t="shared" si="5"/>
        <v>204159.75</v>
      </c>
      <c r="N20" s="28">
        <v>38751.5</v>
      </c>
      <c r="O20" s="28">
        <v>93536.75</v>
      </c>
      <c r="P20" s="28">
        <f t="shared" si="13"/>
        <v>132288.25</v>
      </c>
      <c r="Q20" s="28">
        <v>39353.5</v>
      </c>
      <c r="R20" s="28">
        <v>46456.5</v>
      </c>
      <c r="S20" s="28">
        <f t="shared" si="6"/>
        <v>85810</v>
      </c>
      <c r="T20" s="28">
        <v>59320.5</v>
      </c>
      <c r="U20" s="28">
        <v>66512</v>
      </c>
      <c r="V20" s="28">
        <f t="shared" si="7"/>
        <v>125832.5</v>
      </c>
      <c r="W20" s="28">
        <v>22179.5</v>
      </c>
      <c r="X20" s="28">
        <v>54280.84</v>
      </c>
      <c r="Y20" s="28">
        <f t="shared" si="8"/>
        <v>76460.34</v>
      </c>
      <c r="Z20" s="28">
        <v>66833.5</v>
      </c>
      <c r="AA20" s="28">
        <v>68361</v>
      </c>
      <c r="AB20" s="28">
        <f t="shared" si="9"/>
        <v>135194.5</v>
      </c>
      <c r="AC20" s="28">
        <v>15874</v>
      </c>
      <c r="AD20" s="28">
        <v>49404.5</v>
      </c>
      <c r="AE20" s="28">
        <f t="shared" si="10"/>
        <v>65278.5</v>
      </c>
      <c r="AF20" s="28">
        <v>23428.5</v>
      </c>
      <c r="AG20" s="28">
        <v>49135.5</v>
      </c>
      <c r="AH20" s="28">
        <f t="shared" si="11"/>
        <v>72564</v>
      </c>
      <c r="AI20" s="28">
        <v>74579</v>
      </c>
      <c r="AJ20" s="28">
        <v>58790.75</v>
      </c>
      <c r="AK20" s="28">
        <f t="shared" si="12"/>
        <v>133369.75</v>
      </c>
      <c r="AM20" s="61">
        <f t="shared" si="0"/>
        <v>643747.75</v>
      </c>
      <c r="AN20" s="61">
        <f t="shared" si="0"/>
        <v>833591.59</v>
      </c>
      <c r="AO20" s="61">
        <f t="shared" si="1"/>
        <v>1477339.3399999999</v>
      </c>
    </row>
    <row r="21" spans="1:41" x14ac:dyDescent="0.35">
      <c r="A21" s="38" t="s">
        <v>16</v>
      </c>
      <c r="B21" s="28">
        <v>7117</v>
      </c>
      <c r="C21" s="28">
        <v>30067.25</v>
      </c>
      <c r="D21" s="28">
        <f t="shared" si="2"/>
        <v>37184.25</v>
      </c>
      <c r="E21" s="28">
        <v>32748.25</v>
      </c>
      <c r="F21" s="28">
        <v>37840</v>
      </c>
      <c r="G21" s="28">
        <f t="shared" si="3"/>
        <v>70588.25</v>
      </c>
      <c r="H21" s="28">
        <v>10254.049999999999</v>
      </c>
      <c r="I21" s="28">
        <v>42733.25</v>
      </c>
      <c r="J21" s="28">
        <f t="shared" si="4"/>
        <v>52987.3</v>
      </c>
      <c r="K21" s="28">
        <v>21321.5</v>
      </c>
      <c r="L21" s="28">
        <v>34611.75</v>
      </c>
      <c r="M21" s="28">
        <f t="shared" si="5"/>
        <v>55933.25</v>
      </c>
      <c r="N21" s="28">
        <v>32233.5</v>
      </c>
      <c r="O21" s="28">
        <v>26781.5</v>
      </c>
      <c r="P21" s="28">
        <f t="shared" si="13"/>
        <v>59015</v>
      </c>
      <c r="Q21" s="28">
        <v>18137.650000000001</v>
      </c>
      <c r="R21" s="28">
        <v>15877.5</v>
      </c>
      <c r="S21" s="28">
        <f t="shared" si="6"/>
        <v>34015.15</v>
      </c>
      <c r="T21" s="28">
        <v>19282.75</v>
      </c>
      <c r="U21" s="28">
        <v>28673</v>
      </c>
      <c r="V21" s="28">
        <f t="shared" si="7"/>
        <v>47955.75</v>
      </c>
      <c r="W21" s="28">
        <v>18880</v>
      </c>
      <c r="X21" s="28">
        <v>22007.25</v>
      </c>
      <c r="Y21" s="28">
        <f t="shared" si="8"/>
        <v>40887.25</v>
      </c>
      <c r="Z21" s="28">
        <v>44197</v>
      </c>
      <c r="AA21" s="28">
        <v>23908</v>
      </c>
      <c r="AB21" s="28">
        <f t="shared" si="9"/>
        <v>68105</v>
      </c>
      <c r="AC21" s="28">
        <v>34463.5</v>
      </c>
      <c r="AD21" s="28">
        <v>20090</v>
      </c>
      <c r="AE21" s="28">
        <f t="shared" si="10"/>
        <v>54553.5</v>
      </c>
      <c r="AF21" s="28">
        <v>21856</v>
      </c>
      <c r="AG21" s="28">
        <v>14871</v>
      </c>
      <c r="AH21" s="28">
        <f t="shared" si="11"/>
        <v>36727</v>
      </c>
      <c r="AI21" s="28">
        <v>30943.75</v>
      </c>
      <c r="AJ21" s="28">
        <v>20874</v>
      </c>
      <c r="AK21" s="28">
        <f t="shared" si="12"/>
        <v>51817.75</v>
      </c>
      <c r="AM21" s="61">
        <f t="shared" si="0"/>
        <v>291434.95</v>
      </c>
      <c r="AN21" s="61">
        <f t="shared" si="0"/>
        <v>318334.5</v>
      </c>
      <c r="AO21" s="61">
        <f t="shared" si="1"/>
        <v>609769.44999999995</v>
      </c>
    </row>
    <row r="22" spans="1:41" x14ac:dyDescent="0.35">
      <c r="A22" s="38" t="s">
        <v>17</v>
      </c>
      <c r="B22" s="28"/>
      <c r="C22" s="28"/>
      <c r="D22" s="28">
        <f t="shared" si="2"/>
        <v>0</v>
      </c>
      <c r="E22" s="28"/>
      <c r="F22" s="28"/>
      <c r="G22" s="28">
        <f t="shared" si="3"/>
        <v>0</v>
      </c>
      <c r="H22" s="28"/>
      <c r="I22" s="28"/>
      <c r="J22" s="28">
        <f t="shared" si="4"/>
        <v>0</v>
      </c>
      <c r="K22" s="28"/>
      <c r="L22" s="28"/>
      <c r="M22" s="28">
        <f t="shared" si="5"/>
        <v>0</v>
      </c>
      <c r="N22" s="28"/>
      <c r="O22" s="28"/>
      <c r="P22" s="28">
        <f t="shared" si="13"/>
        <v>0</v>
      </c>
      <c r="Q22" s="28"/>
      <c r="R22" s="28"/>
      <c r="S22" s="28">
        <f t="shared" si="6"/>
        <v>0</v>
      </c>
      <c r="T22" s="28"/>
      <c r="U22" s="28"/>
      <c r="V22" s="28">
        <f t="shared" si="7"/>
        <v>0</v>
      </c>
      <c r="W22" s="28"/>
      <c r="X22" s="28"/>
      <c r="Y22" s="28">
        <f t="shared" si="8"/>
        <v>0</v>
      </c>
      <c r="Z22" s="28"/>
      <c r="AA22" s="28"/>
      <c r="AB22" s="28">
        <f t="shared" si="9"/>
        <v>0</v>
      </c>
      <c r="AC22" s="28"/>
      <c r="AD22" s="28"/>
      <c r="AE22" s="28">
        <f t="shared" si="10"/>
        <v>0</v>
      </c>
      <c r="AF22" s="28"/>
      <c r="AG22" s="28"/>
      <c r="AH22" s="28">
        <f t="shared" si="11"/>
        <v>0</v>
      </c>
      <c r="AI22" s="28"/>
      <c r="AJ22" s="28"/>
      <c r="AK22" s="28">
        <f t="shared" si="12"/>
        <v>0</v>
      </c>
      <c r="AM22" s="61">
        <f t="shared" si="0"/>
        <v>0</v>
      </c>
      <c r="AN22" s="61">
        <f t="shared" si="0"/>
        <v>0</v>
      </c>
      <c r="AO22" s="61">
        <f>SUM(AM22:AN22)</f>
        <v>0</v>
      </c>
    </row>
    <row r="23" spans="1:41" ht="23.25" x14ac:dyDescent="0.5">
      <c r="B23" s="44">
        <f>SUM(B5:B22)</f>
        <v>3510060.75</v>
      </c>
      <c r="C23" s="44">
        <f>SUM(C5:C22)</f>
        <v>3457599</v>
      </c>
      <c r="D23" s="45">
        <f t="shared" ref="D23" si="14">SUM(D5:D22)</f>
        <v>6967659.75</v>
      </c>
      <c r="E23" s="44">
        <f>SUM(E5:E22)</f>
        <v>5788086.5</v>
      </c>
      <c r="F23" s="44">
        <f>SUM(F5:F22)</f>
        <v>5078364.75</v>
      </c>
      <c r="G23" s="45">
        <f t="shared" ref="G23" si="15">SUM(G5:G22)</f>
        <v>10866451.25</v>
      </c>
      <c r="H23" s="44">
        <f>SUM(H5:H22)</f>
        <v>4736325.3</v>
      </c>
      <c r="I23" s="44">
        <f>SUM(I5:I22)</f>
        <v>4189770.5</v>
      </c>
      <c r="J23" s="45">
        <f t="shared" ref="J23" si="16">SUM(J5:J22)</f>
        <v>8926095.8000000007</v>
      </c>
      <c r="K23" s="44">
        <f>SUM(K5:K22)</f>
        <v>5088238.75</v>
      </c>
      <c r="L23" s="44">
        <f>SUM(L5:L22)</f>
        <v>4404658.5</v>
      </c>
      <c r="M23" s="45">
        <f t="shared" ref="M23" si="17">SUM(M5:M22)</f>
        <v>9492897.25</v>
      </c>
      <c r="N23" s="44">
        <f>SUM(N5:N22)</f>
        <v>4336291.4000000004</v>
      </c>
      <c r="O23" s="44">
        <f>SUM(O5:O22)</f>
        <v>4048990.5</v>
      </c>
      <c r="P23" s="45">
        <f t="shared" ref="P23" si="18">SUM(P5:P22)</f>
        <v>8385281.9000000004</v>
      </c>
      <c r="Q23" s="44">
        <f>SUM(Q5:Q22)</f>
        <v>2396556.75</v>
      </c>
      <c r="R23" s="44">
        <f>SUM(R5:R22)</f>
        <v>2340609</v>
      </c>
      <c r="S23" s="45">
        <f t="shared" ref="S23" si="19">SUM(S5:S22)</f>
        <v>4737165.75</v>
      </c>
      <c r="T23" s="44">
        <f>SUM(T5:T22)</f>
        <v>6823510.7999999998</v>
      </c>
      <c r="U23" s="44">
        <f>SUM(U5:U22)</f>
        <v>5121903.8000000007</v>
      </c>
      <c r="V23" s="45">
        <f t="shared" ref="V23" si="20">SUM(V5:V22)</f>
        <v>11945414.6</v>
      </c>
      <c r="W23" s="44">
        <f>SUM(W5:W22)</f>
        <v>2524101.25</v>
      </c>
      <c r="X23" s="44">
        <f>SUM(X5:X22)</f>
        <v>2545366.09</v>
      </c>
      <c r="Y23" s="45">
        <f t="shared" ref="Y23" si="21">SUM(Y5:Y22)</f>
        <v>5069467.34</v>
      </c>
      <c r="Z23" s="44">
        <f>SUM(Z5:Z22)</f>
        <v>3813238.4</v>
      </c>
      <c r="AA23" s="44">
        <f>SUM(AA5:AA22)</f>
        <v>3067459.5</v>
      </c>
      <c r="AB23" s="45">
        <f t="shared" ref="AB23" si="22">SUM(AB5:AB22)</f>
        <v>6880697.9000000004</v>
      </c>
      <c r="AC23" s="44">
        <f>SUM(AC5:AC22)</f>
        <v>3701256.55</v>
      </c>
      <c r="AD23" s="44">
        <f>SUM(AD5:AD22)</f>
        <v>2903604.6</v>
      </c>
      <c r="AE23" s="45">
        <f t="shared" ref="AE23" si="23">SUM(AE5:AE22)</f>
        <v>6604861.1500000004</v>
      </c>
      <c r="AF23" s="44">
        <f>SUM(AF5:AF22)</f>
        <v>4390378</v>
      </c>
      <c r="AG23" s="44">
        <f>SUM(AG5:AG22)</f>
        <v>3321286</v>
      </c>
      <c r="AH23" s="45">
        <f t="shared" ref="AH23" si="24">SUM(AH5:AH22)</f>
        <v>7711664</v>
      </c>
      <c r="AI23" s="44">
        <f>SUM(AI5:AI22)</f>
        <v>3122227</v>
      </c>
      <c r="AJ23" s="44">
        <f>SUM(AJ5:AJ22)</f>
        <v>2758061.75</v>
      </c>
      <c r="AK23" s="45">
        <f t="shared" ref="AK23" si="25">SUM(AK5:AK22)</f>
        <v>5880288.75</v>
      </c>
      <c r="AM23" s="61">
        <f t="shared" si="0"/>
        <v>50230271.449999996</v>
      </c>
      <c r="AN23" s="61">
        <f t="shared" si="0"/>
        <v>43237673.990000002</v>
      </c>
      <c r="AO23" s="63">
        <f>SUM(AM23:AN23)</f>
        <v>93467945.439999998</v>
      </c>
    </row>
  </sheetData>
  <mergeCells count="53">
    <mergeCell ref="Q2:S2"/>
    <mergeCell ref="B2:D2"/>
    <mergeCell ref="E2:G2"/>
    <mergeCell ref="H2:J2"/>
    <mergeCell ref="K2:M2"/>
    <mergeCell ref="N2:P2"/>
    <mergeCell ref="AM2:A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T2:V2"/>
    <mergeCell ref="W2:Y2"/>
    <mergeCell ref="Z2:AB2"/>
    <mergeCell ref="AC2:AE2"/>
    <mergeCell ref="AF2:AH2"/>
    <mergeCell ref="AI2:AK2"/>
    <mergeCell ref="U3:U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AG3:AG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O3:AO4"/>
    <mergeCell ref="AH3:AH4"/>
    <mergeCell ref="AI3:AI4"/>
    <mergeCell ref="AJ3:AJ4"/>
    <mergeCell ref="AK3:AK4"/>
    <mergeCell ref="AM3:AM4"/>
    <mergeCell ref="AN3:AN4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AO23"/>
  <sheetViews>
    <sheetView tabSelected="1" zoomScale="90" zoomScaleNormal="90" workbookViewId="0">
      <pane xSplit="1" ySplit="4" topLeftCell="T5" activePane="bottomRight" state="frozen"/>
      <selection pane="topRight" activeCell="B1" sqref="B1"/>
      <selection pane="bottomLeft" activeCell="A5" sqref="A5"/>
      <selection pane="bottomRight" activeCell="AD22" sqref="AD22"/>
    </sheetView>
  </sheetViews>
  <sheetFormatPr defaultRowHeight="21" x14ac:dyDescent="0.35"/>
  <cols>
    <col min="1" max="1" width="29" style="25" customWidth="1"/>
    <col min="2" max="37" width="13.375" style="25" customWidth="1"/>
    <col min="38" max="38" width="9" style="25"/>
    <col min="39" max="39" width="13.75" style="25" bestFit="1" customWidth="1"/>
    <col min="40" max="40" width="13.375" style="25" bestFit="1" customWidth="1"/>
    <col min="41" max="41" width="14.5" style="25" customWidth="1"/>
    <col min="42" max="16384" width="9" style="25"/>
  </cols>
  <sheetData>
    <row r="1" spans="1:41" ht="21" customHeight="1" x14ac:dyDescent="0.35">
      <c r="A1" s="108" t="s">
        <v>38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</row>
    <row r="2" spans="1:41" ht="21" customHeight="1" x14ac:dyDescent="0.35">
      <c r="A2" s="108"/>
      <c r="B2" s="115" t="s">
        <v>150</v>
      </c>
      <c r="C2" s="115"/>
      <c r="D2" s="115"/>
      <c r="E2" s="198" t="s">
        <v>151</v>
      </c>
      <c r="F2" s="198"/>
      <c r="G2" s="198"/>
      <c r="H2" s="199" t="s">
        <v>152</v>
      </c>
      <c r="I2" s="199"/>
      <c r="J2" s="199"/>
      <c r="K2" s="200" t="s">
        <v>153</v>
      </c>
      <c r="L2" s="200"/>
      <c r="M2" s="200"/>
      <c r="N2" s="196" t="s">
        <v>154</v>
      </c>
      <c r="O2" s="196"/>
      <c r="P2" s="196"/>
      <c r="Q2" s="197" t="s">
        <v>155</v>
      </c>
      <c r="R2" s="197"/>
      <c r="S2" s="197"/>
      <c r="T2" s="194" t="s">
        <v>156</v>
      </c>
      <c r="U2" s="194"/>
      <c r="V2" s="194"/>
      <c r="W2" s="195" t="s">
        <v>157</v>
      </c>
      <c r="X2" s="195"/>
      <c r="Y2" s="195"/>
      <c r="Z2" s="196" t="s">
        <v>158</v>
      </c>
      <c r="AA2" s="196"/>
      <c r="AB2" s="196"/>
      <c r="AC2" s="197" t="s">
        <v>159</v>
      </c>
      <c r="AD2" s="197"/>
      <c r="AE2" s="197"/>
      <c r="AF2" s="194" t="s">
        <v>148</v>
      </c>
      <c r="AG2" s="194"/>
      <c r="AH2" s="194"/>
      <c r="AI2" s="194" t="s">
        <v>149</v>
      </c>
      <c r="AJ2" s="194"/>
      <c r="AK2" s="194"/>
      <c r="AM2" s="143" t="s">
        <v>147</v>
      </c>
      <c r="AN2" s="143"/>
      <c r="AO2" s="143"/>
    </row>
    <row r="3" spans="1:41" ht="21" customHeight="1" x14ac:dyDescent="0.35">
      <c r="A3" s="172" t="s">
        <v>0</v>
      </c>
      <c r="B3" s="111" t="s">
        <v>35</v>
      </c>
      <c r="C3" s="179" t="s">
        <v>36</v>
      </c>
      <c r="D3" s="113" t="s">
        <v>37</v>
      </c>
      <c r="E3" s="111" t="s">
        <v>35</v>
      </c>
      <c r="F3" s="124" t="s">
        <v>36</v>
      </c>
      <c r="G3" s="113" t="s">
        <v>37</v>
      </c>
      <c r="H3" s="111" t="s">
        <v>35</v>
      </c>
      <c r="I3" s="131" t="s">
        <v>36</v>
      </c>
      <c r="J3" s="113" t="s">
        <v>37</v>
      </c>
      <c r="K3" s="111" t="s">
        <v>35</v>
      </c>
      <c r="L3" s="176" t="s">
        <v>36</v>
      </c>
      <c r="M3" s="113" t="s">
        <v>37</v>
      </c>
      <c r="N3" s="111" t="s">
        <v>35</v>
      </c>
      <c r="O3" s="128" t="s">
        <v>36</v>
      </c>
      <c r="P3" s="113" t="s">
        <v>37</v>
      </c>
      <c r="Q3" s="111" t="s">
        <v>35</v>
      </c>
      <c r="R3" s="191" t="s">
        <v>36</v>
      </c>
      <c r="S3" s="113" t="s">
        <v>37</v>
      </c>
      <c r="T3" s="111" t="s">
        <v>35</v>
      </c>
      <c r="U3" s="189" t="s">
        <v>36</v>
      </c>
      <c r="V3" s="113" t="s">
        <v>37</v>
      </c>
      <c r="W3" s="111" t="s">
        <v>35</v>
      </c>
      <c r="X3" s="132" t="s">
        <v>36</v>
      </c>
      <c r="Y3" s="113" t="s">
        <v>37</v>
      </c>
      <c r="Z3" s="111" t="s">
        <v>35</v>
      </c>
      <c r="AA3" s="128" t="s">
        <v>36</v>
      </c>
      <c r="AB3" s="113" t="s">
        <v>37</v>
      </c>
      <c r="AC3" s="111" t="s">
        <v>35</v>
      </c>
      <c r="AD3" s="191" t="s">
        <v>36</v>
      </c>
      <c r="AE3" s="113" t="s">
        <v>37</v>
      </c>
      <c r="AF3" s="111" t="s">
        <v>35</v>
      </c>
      <c r="AG3" s="189" t="s">
        <v>36</v>
      </c>
      <c r="AH3" s="113" t="s">
        <v>37</v>
      </c>
      <c r="AI3" s="111" t="s">
        <v>35</v>
      </c>
      <c r="AJ3" s="131" t="s">
        <v>36</v>
      </c>
      <c r="AK3" s="113" t="s">
        <v>37</v>
      </c>
      <c r="AM3" s="111" t="s">
        <v>35</v>
      </c>
      <c r="AN3" s="121" t="s">
        <v>36</v>
      </c>
      <c r="AO3" s="113" t="s">
        <v>37</v>
      </c>
    </row>
    <row r="4" spans="1:41" ht="62.25" customHeight="1" x14ac:dyDescent="0.35">
      <c r="A4" s="172"/>
      <c r="B4" s="111"/>
      <c r="C4" s="179"/>
      <c r="D4" s="113"/>
      <c r="E4" s="111"/>
      <c r="F4" s="124"/>
      <c r="G4" s="113"/>
      <c r="H4" s="111"/>
      <c r="I4" s="131"/>
      <c r="J4" s="113"/>
      <c r="K4" s="111"/>
      <c r="L4" s="176"/>
      <c r="M4" s="113"/>
      <c r="N4" s="111"/>
      <c r="O4" s="128"/>
      <c r="P4" s="113"/>
      <c r="Q4" s="111"/>
      <c r="R4" s="191"/>
      <c r="S4" s="113"/>
      <c r="T4" s="111"/>
      <c r="U4" s="189"/>
      <c r="V4" s="113"/>
      <c r="W4" s="111"/>
      <c r="X4" s="132"/>
      <c r="Y4" s="113"/>
      <c r="Z4" s="111"/>
      <c r="AA4" s="128"/>
      <c r="AB4" s="113"/>
      <c r="AC4" s="111"/>
      <c r="AD4" s="191"/>
      <c r="AE4" s="113"/>
      <c r="AF4" s="111"/>
      <c r="AG4" s="189"/>
      <c r="AH4" s="113"/>
      <c r="AI4" s="111"/>
      <c r="AJ4" s="131"/>
      <c r="AK4" s="113"/>
      <c r="AM4" s="111"/>
      <c r="AN4" s="121"/>
      <c r="AO4" s="113"/>
    </row>
    <row r="5" spans="1:41" ht="21" customHeight="1" x14ac:dyDescent="0.35">
      <c r="A5" s="35" t="s">
        <v>1</v>
      </c>
      <c r="B5" s="28"/>
      <c r="C5" s="28"/>
      <c r="D5" s="28">
        <f>SUM(B5:C5)</f>
        <v>0</v>
      </c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>
        <f>SUM(Z5:AA5)</f>
        <v>0</v>
      </c>
      <c r="AC5" s="28"/>
      <c r="AD5" s="28"/>
      <c r="AE5" s="28">
        <f>SUM(AC5:AD5)</f>
        <v>0</v>
      </c>
      <c r="AF5" s="28"/>
      <c r="AG5" s="28"/>
      <c r="AH5" s="28">
        <f>SUM(AF5:AG5)</f>
        <v>0</v>
      </c>
      <c r="AI5" s="28"/>
      <c r="AJ5" s="28"/>
      <c r="AK5" s="28">
        <f>SUM(AI5:AJ5)</f>
        <v>0</v>
      </c>
      <c r="AM5" s="61">
        <f>+B5+E5+H5+K5+N5+Q5+T5+W5+Z5+AC5+AF5+AI5</f>
        <v>0</v>
      </c>
      <c r="AN5" s="61">
        <f>+C5+F5+I5+L5+O5+R5+U5+X5+AA5+AD5+AG5+AJ5</f>
        <v>0</v>
      </c>
      <c r="AO5" s="61">
        <f>SUM(AM5:AN5)</f>
        <v>0</v>
      </c>
    </row>
    <row r="6" spans="1:41" x14ac:dyDescent="0.35">
      <c r="A6" s="37" t="s">
        <v>39</v>
      </c>
      <c r="B6" s="28">
        <v>510999.25</v>
      </c>
      <c r="C6" s="28">
        <v>503488.75</v>
      </c>
      <c r="D6" s="28">
        <f>SUM(B6:C6)</f>
        <v>1014488</v>
      </c>
      <c r="E6" s="28">
        <v>660689</v>
      </c>
      <c r="F6" s="28">
        <v>607597.25</v>
      </c>
      <c r="G6" s="28">
        <f>SUM(E6:F6)</f>
        <v>1268286.25</v>
      </c>
      <c r="H6" s="28">
        <v>406078.75</v>
      </c>
      <c r="I6" s="28">
        <v>394635.5</v>
      </c>
      <c r="J6" s="28">
        <f>SUM(H6:I6)</f>
        <v>800714.25</v>
      </c>
      <c r="K6" s="28">
        <v>698547.5</v>
      </c>
      <c r="L6" s="28">
        <v>724791.25</v>
      </c>
      <c r="M6" s="28">
        <f>SUM(K6:L6)</f>
        <v>1423338.75</v>
      </c>
      <c r="N6" s="28">
        <v>573090.5</v>
      </c>
      <c r="O6" s="28">
        <v>487960.5</v>
      </c>
      <c r="P6" s="28">
        <f>SUM(N6:O6)</f>
        <v>1061051</v>
      </c>
      <c r="Q6" s="28">
        <v>337658</v>
      </c>
      <c r="R6" s="28">
        <v>338117.75</v>
      </c>
      <c r="S6" s="28">
        <f>SUM(Q6:R6)</f>
        <v>675775.75</v>
      </c>
      <c r="T6" s="28">
        <v>641113.5</v>
      </c>
      <c r="U6" s="28">
        <v>660331.75</v>
      </c>
      <c r="V6" s="28">
        <f>SUM(T6:U6)</f>
        <v>1301445.25</v>
      </c>
      <c r="W6" s="28">
        <v>658108.25</v>
      </c>
      <c r="X6" s="28">
        <v>651501</v>
      </c>
      <c r="Y6" s="28">
        <f>SUM(W6:X6)</f>
        <v>1309609.25</v>
      </c>
      <c r="Z6" s="28">
        <v>658569.75</v>
      </c>
      <c r="AA6" s="28">
        <v>601082.25</v>
      </c>
      <c r="AB6" s="28">
        <f>SUM(Z6:AA6)</f>
        <v>1259652</v>
      </c>
      <c r="AC6" s="28">
        <v>610613.5</v>
      </c>
      <c r="AD6" s="28">
        <v>814132.25</v>
      </c>
      <c r="AE6" s="28">
        <f>SUM(AC6:AD6)</f>
        <v>1424745.75</v>
      </c>
      <c r="AF6" s="28"/>
      <c r="AG6" s="28"/>
      <c r="AH6" s="28">
        <f>SUM(AF6:AG6)</f>
        <v>0</v>
      </c>
      <c r="AI6" s="28"/>
      <c r="AJ6" s="28"/>
      <c r="AK6" s="28">
        <f>SUM(AI6:AJ6)</f>
        <v>0</v>
      </c>
      <c r="AM6" s="61">
        <f>+B6+E6+H6+K6+N6+Q6+T6+W6+Z6+AC6+AF6+AI6</f>
        <v>5755468</v>
      </c>
      <c r="AN6" s="61">
        <f>+C6+F6+I6+L6+O6+R6+U6+X6+AA6+AD6+AG6+AJ6</f>
        <v>5783638.25</v>
      </c>
      <c r="AO6" s="61">
        <f>SUM(AM6:AN6)</f>
        <v>11539106.25</v>
      </c>
    </row>
    <row r="7" spans="1:41" x14ac:dyDescent="0.35">
      <c r="A7" s="38" t="s">
        <v>2</v>
      </c>
      <c r="B7" s="28">
        <v>155325.5</v>
      </c>
      <c r="C7" s="28">
        <v>239869.25</v>
      </c>
      <c r="D7" s="28">
        <f>SUM(B7:C7)</f>
        <v>395194.75</v>
      </c>
      <c r="E7" s="28">
        <v>359130.25</v>
      </c>
      <c r="F7" s="28">
        <v>324566.75</v>
      </c>
      <c r="G7" s="28">
        <f>SUM(E7:F7)</f>
        <v>683697</v>
      </c>
      <c r="H7" s="28">
        <v>133615.5</v>
      </c>
      <c r="I7" s="28">
        <v>224910.5</v>
      </c>
      <c r="J7" s="28">
        <f>SUM(H7:I7)</f>
        <v>358526</v>
      </c>
      <c r="K7" s="28">
        <v>405281</v>
      </c>
      <c r="L7" s="28">
        <v>408687.25</v>
      </c>
      <c r="M7" s="28">
        <f>SUM(K7:L7)</f>
        <v>813968.25</v>
      </c>
      <c r="N7" s="28">
        <v>278547</v>
      </c>
      <c r="O7" s="28">
        <v>271299.25</v>
      </c>
      <c r="P7" s="28">
        <f>SUM(N7:O7)</f>
        <v>549846.25</v>
      </c>
      <c r="Q7" s="28">
        <v>157934</v>
      </c>
      <c r="R7" s="28">
        <v>191995</v>
      </c>
      <c r="S7" s="28">
        <f>SUM(Q7:R7)</f>
        <v>349929</v>
      </c>
      <c r="T7" s="28">
        <v>387790.75</v>
      </c>
      <c r="U7" s="28">
        <v>347234.5</v>
      </c>
      <c r="V7" s="28">
        <f>SUM(T7:U7)</f>
        <v>735025.25</v>
      </c>
      <c r="W7" s="28">
        <v>260943.75</v>
      </c>
      <c r="X7" s="28">
        <v>366317</v>
      </c>
      <c r="Y7" s="28">
        <f>SUM(W7:X7)</f>
        <v>627260.75</v>
      </c>
      <c r="Z7" s="28">
        <v>309085.75</v>
      </c>
      <c r="AA7" s="28">
        <v>309594.5</v>
      </c>
      <c r="AB7" s="28">
        <f>SUM(Z7:AA7)</f>
        <v>618680.25</v>
      </c>
      <c r="AC7" s="28">
        <v>336085.5</v>
      </c>
      <c r="AD7" s="28">
        <v>445991.5</v>
      </c>
      <c r="AE7" s="28">
        <f>SUM(AC7:AD7)</f>
        <v>782077</v>
      </c>
      <c r="AF7" s="28"/>
      <c r="AG7" s="28"/>
      <c r="AH7" s="28">
        <f>SUM(AF7:AG7)</f>
        <v>0</v>
      </c>
      <c r="AI7" s="28"/>
      <c r="AJ7" s="28"/>
      <c r="AK7" s="28">
        <f>SUM(AI7:AJ7)</f>
        <v>0</v>
      </c>
      <c r="AM7" s="61">
        <f t="shared" ref="AM7:AN23" si="0">+B7+E7+H7+K7+N7+Q7+T7+W7+Z7+AC7+AF7+AI7</f>
        <v>2783739</v>
      </c>
      <c r="AN7" s="61">
        <f t="shared" si="0"/>
        <v>3130465.5</v>
      </c>
      <c r="AO7" s="61">
        <f t="shared" ref="AO7:AO21" si="1">SUM(AM7:AN7)</f>
        <v>5914204.5</v>
      </c>
    </row>
    <row r="8" spans="1:41" x14ac:dyDescent="0.35">
      <c r="A8" s="38" t="s">
        <v>3</v>
      </c>
      <c r="B8" s="28">
        <v>154298.5</v>
      </c>
      <c r="C8" s="28">
        <v>169492.25</v>
      </c>
      <c r="D8" s="28">
        <f t="shared" ref="D8:D22" si="2">SUM(B8:C8)</f>
        <v>323790.75</v>
      </c>
      <c r="E8" s="28">
        <v>231059.75</v>
      </c>
      <c r="F8" s="28">
        <v>293931</v>
      </c>
      <c r="G8" s="28">
        <f t="shared" ref="G8:G22" si="3">SUM(E8:F8)</f>
        <v>524990.75</v>
      </c>
      <c r="H8" s="28">
        <v>136727</v>
      </c>
      <c r="I8" s="28">
        <v>163231.75</v>
      </c>
      <c r="J8" s="28">
        <f t="shared" ref="J8:J22" si="4">SUM(H8:I8)</f>
        <v>299958.75</v>
      </c>
      <c r="K8" s="28">
        <v>253535</v>
      </c>
      <c r="L8" s="28">
        <v>280745.5</v>
      </c>
      <c r="M8" s="28">
        <f t="shared" ref="M8:M22" si="5">SUM(K8:L8)</f>
        <v>534280.5</v>
      </c>
      <c r="N8" s="28">
        <v>172210.25</v>
      </c>
      <c r="O8" s="28">
        <v>152802.20000000001</v>
      </c>
      <c r="P8" s="28">
        <f>SUM(N8:O8)</f>
        <v>325012.45</v>
      </c>
      <c r="Q8" s="28">
        <v>97161.25</v>
      </c>
      <c r="R8" s="28">
        <v>88895.25</v>
      </c>
      <c r="S8" s="28">
        <f t="shared" ref="S8:S22" si="6">SUM(Q8:R8)</f>
        <v>186056.5</v>
      </c>
      <c r="T8" s="28">
        <v>261581</v>
      </c>
      <c r="U8" s="28">
        <v>271576</v>
      </c>
      <c r="V8" s="28">
        <f t="shared" ref="V8:V22" si="7">SUM(T8:U8)</f>
        <v>533157</v>
      </c>
      <c r="W8" s="28">
        <v>194475.25</v>
      </c>
      <c r="X8" s="28">
        <v>199352.75</v>
      </c>
      <c r="Y8" s="28">
        <f t="shared" ref="Y8:Y22" si="8">SUM(W8:X8)</f>
        <v>393828</v>
      </c>
      <c r="Z8" s="28">
        <v>269312.5</v>
      </c>
      <c r="AA8" s="28">
        <v>205451.75</v>
      </c>
      <c r="AB8" s="28">
        <f t="shared" ref="AB8:AB22" si="9">SUM(Z8:AA8)</f>
        <v>474764.25</v>
      </c>
      <c r="AC8" s="28">
        <v>297824.75</v>
      </c>
      <c r="AD8" s="28">
        <v>298226.25</v>
      </c>
      <c r="AE8" s="28">
        <f t="shared" ref="AE8:AE22" si="10">SUM(AC8:AD8)</f>
        <v>596051</v>
      </c>
      <c r="AF8" s="28"/>
      <c r="AG8" s="28"/>
      <c r="AH8" s="28">
        <f t="shared" ref="AH8:AH22" si="11">SUM(AF8:AG8)</f>
        <v>0</v>
      </c>
      <c r="AI8" s="28"/>
      <c r="AJ8" s="28"/>
      <c r="AK8" s="28">
        <f t="shared" ref="AK8:AK22" si="12">SUM(AI8:AJ8)</f>
        <v>0</v>
      </c>
      <c r="AM8" s="61">
        <f t="shared" si="0"/>
        <v>2068185.25</v>
      </c>
      <c r="AN8" s="61">
        <f t="shared" si="0"/>
        <v>2123704.7000000002</v>
      </c>
      <c r="AO8" s="61">
        <f t="shared" si="1"/>
        <v>4191889.95</v>
      </c>
    </row>
    <row r="9" spans="1:41" x14ac:dyDescent="0.35">
      <c r="A9" s="38" t="s">
        <v>4</v>
      </c>
      <c r="B9" s="28">
        <v>76576.5</v>
      </c>
      <c r="C9" s="28">
        <v>80609</v>
      </c>
      <c r="D9" s="28">
        <f t="shared" si="2"/>
        <v>157185.5</v>
      </c>
      <c r="E9" s="28">
        <v>165999.25</v>
      </c>
      <c r="F9" s="28">
        <v>112868</v>
      </c>
      <c r="G9" s="28">
        <f t="shared" si="3"/>
        <v>278867.25</v>
      </c>
      <c r="H9" s="28">
        <v>61311.75</v>
      </c>
      <c r="I9" s="28">
        <v>72708</v>
      </c>
      <c r="J9" s="28">
        <f t="shared" si="4"/>
        <v>134019.75</v>
      </c>
      <c r="K9" s="28">
        <v>164302</v>
      </c>
      <c r="L9" s="28">
        <v>144862</v>
      </c>
      <c r="M9" s="28">
        <f t="shared" si="5"/>
        <v>309164</v>
      </c>
      <c r="N9" s="28">
        <v>100930.25</v>
      </c>
      <c r="O9" s="28">
        <v>81480.25</v>
      </c>
      <c r="P9" s="28">
        <f t="shared" ref="P9:P22" si="13">SUM(N9:O9)</f>
        <v>182410.5</v>
      </c>
      <c r="Q9" s="28">
        <v>70037.25</v>
      </c>
      <c r="R9" s="28">
        <v>63792.5</v>
      </c>
      <c r="S9" s="28">
        <f t="shared" si="6"/>
        <v>133829.75</v>
      </c>
      <c r="T9" s="28">
        <v>313781.75</v>
      </c>
      <c r="U9" s="28">
        <v>131580.75</v>
      </c>
      <c r="V9" s="28">
        <f t="shared" si="7"/>
        <v>445362.5</v>
      </c>
      <c r="W9" s="28">
        <v>170374.25</v>
      </c>
      <c r="X9" s="28">
        <v>138004.04999999999</v>
      </c>
      <c r="Y9" s="28">
        <f t="shared" si="8"/>
        <v>308378.3</v>
      </c>
      <c r="Z9" s="28">
        <v>95835.75</v>
      </c>
      <c r="AA9" s="28">
        <v>107726.75</v>
      </c>
      <c r="AB9" s="28">
        <f t="shared" si="9"/>
        <v>203562.5</v>
      </c>
      <c r="AC9" s="28">
        <v>146334</v>
      </c>
      <c r="AD9" s="28">
        <v>170375.25</v>
      </c>
      <c r="AE9" s="28">
        <f t="shared" si="10"/>
        <v>316709.25</v>
      </c>
      <c r="AF9" s="28"/>
      <c r="AG9" s="28"/>
      <c r="AH9" s="28">
        <f t="shared" si="11"/>
        <v>0</v>
      </c>
      <c r="AI9" s="28"/>
      <c r="AJ9" s="28"/>
      <c r="AK9" s="28">
        <f t="shared" si="12"/>
        <v>0</v>
      </c>
      <c r="AM9" s="61">
        <f t="shared" si="0"/>
        <v>1365482.75</v>
      </c>
      <c r="AN9" s="61">
        <f t="shared" si="0"/>
        <v>1104006.55</v>
      </c>
      <c r="AO9" s="61">
        <f>SUM(AM9:AN9)</f>
        <v>2469489.2999999998</v>
      </c>
    </row>
    <row r="10" spans="1:41" x14ac:dyDescent="0.35">
      <c r="A10" s="38" t="s">
        <v>5</v>
      </c>
      <c r="B10" s="28">
        <v>234881.25</v>
      </c>
      <c r="C10" s="28">
        <v>173368.75</v>
      </c>
      <c r="D10" s="28">
        <f t="shared" si="2"/>
        <v>408250</v>
      </c>
      <c r="E10" s="28">
        <v>165730.15</v>
      </c>
      <c r="F10" s="28">
        <v>193457.5</v>
      </c>
      <c r="G10" s="28">
        <f t="shared" si="3"/>
        <v>359187.65</v>
      </c>
      <c r="H10" s="28">
        <v>143711.75</v>
      </c>
      <c r="I10" s="28">
        <v>141393</v>
      </c>
      <c r="J10" s="28">
        <f t="shared" si="4"/>
        <v>285104.75</v>
      </c>
      <c r="K10" s="28">
        <v>403381.2</v>
      </c>
      <c r="L10" s="28">
        <v>325836</v>
      </c>
      <c r="M10" s="28">
        <f t="shared" si="5"/>
        <v>729217.2</v>
      </c>
      <c r="N10" s="28">
        <v>194284.75</v>
      </c>
      <c r="O10" s="28">
        <v>146408.25</v>
      </c>
      <c r="P10" s="28">
        <f t="shared" si="13"/>
        <v>340693</v>
      </c>
      <c r="Q10" s="28">
        <v>46674</v>
      </c>
      <c r="R10" s="28">
        <v>72825.75</v>
      </c>
      <c r="S10" s="28">
        <f t="shared" si="6"/>
        <v>119499.75</v>
      </c>
      <c r="T10" s="28">
        <v>218875.76</v>
      </c>
      <c r="U10" s="28">
        <v>226036.25</v>
      </c>
      <c r="V10" s="28">
        <f t="shared" si="7"/>
        <v>444912.01</v>
      </c>
      <c r="W10" s="28">
        <v>139606.5</v>
      </c>
      <c r="X10" s="28">
        <v>232128.25</v>
      </c>
      <c r="Y10" s="28">
        <f t="shared" si="8"/>
        <v>371734.75</v>
      </c>
      <c r="Z10" s="28">
        <v>208184</v>
      </c>
      <c r="AA10" s="28">
        <v>182445.75</v>
      </c>
      <c r="AB10" s="28">
        <f t="shared" si="9"/>
        <v>390629.75</v>
      </c>
      <c r="AC10" s="28">
        <v>331036.84999999998</v>
      </c>
      <c r="AD10" s="28">
        <v>301467</v>
      </c>
      <c r="AE10" s="28">
        <f t="shared" si="10"/>
        <v>632503.85</v>
      </c>
      <c r="AF10" s="28"/>
      <c r="AG10" s="28"/>
      <c r="AH10" s="28">
        <f t="shared" si="11"/>
        <v>0</v>
      </c>
      <c r="AI10" s="28"/>
      <c r="AJ10" s="28"/>
      <c r="AK10" s="28">
        <f t="shared" si="12"/>
        <v>0</v>
      </c>
      <c r="AM10" s="61">
        <f t="shared" si="0"/>
        <v>2086366.21</v>
      </c>
      <c r="AN10" s="61">
        <f t="shared" si="0"/>
        <v>1995366.5</v>
      </c>
      <c r="AO10" s="61">
        <f t="shared" si="1"/>
        <v>4081732.71</v>
      </c>
    </row>
    <row r="11" spans="1:41" x14ac:dyDescent="0.35">
      <c r="A11" s="38" t="s">
        <v>6</v>
      </c>
      <c r="B11" s="28">
        <v>72519.5</v>
      </c>
      <c r="C11" s="28">
        <v>53491</v>
      </c>
      <c r="D11" s="28">
        <f t="shared" si="2"/>
        <v>126010.5</v>
      </c>
      <c r="E11" s="28">
        <v>81245.5</v>
      </c>
      <c r="F11" s="28">
        <v>68880</v>
      </c>
      <c r="G11" s="28">
        <f t="shared" si="3"/>
        <v>150125.5</v>
      </c>
      <c r="H11" s="28">
        <v>56815.75</v>
      </c>
      <c r="I11" s="28">
        <v>33317.5</v>
      </c>
      <c r="J11" s="28">
        <f t="shared" si="4"/>
        <v>90133.25</v>
      </c>
      <c r="K11" s="28">
        <v>116820.25</v>
      </c>
      <c r="L11" s="28">
        <v>87273</v>
      </c>
      <c r="M11" s="28">
        <f t="shared" si="5"/>
        <v>204093.25</v>
      </c>
      <c r="N11" s="28">
        <v>38224.25</v>
      </c>
      <c r="O11" s="28">
        <v>38262</v>
      </c>
      <c r="P11" s="28">
        <f t="shared" si="13"/>
        <v>76486.25</v>
      </c>
      <c r="Q11" s="28">
        <v>80704.75</v>
      </c>
      <c r="R11" s="28">
        <v>34939.25</v>
      </c>
      <c r="S11" s="28">
        <f t="shared" si="6"/>
        <v>115644</v>
      </c>
      <c r="T11" s="28">
        <v>50881.25</v>
      </c>
      <c r="U11" s="28">
        <v>43089</v>
      </c>
      <c r="V11" s="28">
        <f t="shared" si="7"/>
        <v>93970.25</v>
      </c>
      <c r="W11" s="28">
        <v>152450.5</v>
      </c>
      <c r="X11" s="28">
        <v>82888.75</v>
      </c>
      <c r="Y11" s="28">
        <f t="shared" si="8"/>
        <v>235339.25</v>
      </c>
      <c r="Z11" s="28">
        <v>41561.5</v>
      </c>
      <c r="AA11" s="28">
        <v>62233</v>
      </c>
      <c r="AB11" s="28">
        <f t="shared" si="9"/>
        <v>103794.5</v>
      </c>
      <c r="AC11" s="28">
        <v>109757.25</v>
      </c>
      <c r="AD11" s="28">
        <v>66409.5</v>
      </c>
      <c r="AE11" s="28">
        <f t="shared" si="10"/>
        <v>176166.75</v>
      </c>
      <c r="AF11" s="28"/>
      <c r="AG11" s="28"/>
      <c r="AH11" s="28">
        <f t="shared" si="11"/>
        <v>0</v>
      </c>
      <c r="AI11" s="28"/>
      <c r="AJ11" s="28"/>
      <c r="AK11" s="28">
        <f t="shared" si="12"/>
        <v>0</v>
      </c>
      <c r="AM11" s="61">
        <f t="shared" si="0"/>
        <v>800980.5</v>
      </c>
      <c r="AN11" s="61">
        <f t="shared" si="0"/>
        <v>570783</v>
      </c>
      <c r="AO11" s="61">
        <f t="shared" si="1"/>
        <v>1371763.5</v>
      </c>
    </row>
    <row r="12" spans="1:41" x14ac:dyDescent="0.35">
      <c r="A12" s="38" t="s">
        <v>7</v>
      </c>
      <c r="B12" s="28">
        <v>303818.75</v>
      </c>
      <c r="C12" s="28">
        <v>271145.75</v>
      </c>
      <c r="D12" s="28">
        <f t="shared" si="2"/>
        <v>574964.5</v>
      </c>
      <c r="E12" s="28">
        <v>351747.9</v>
      </c>
      <c r="F12" s="28">
        <v>370843.75</v>
      </c>
      <c r="G12" s="28">
        <f t="shared" si="3"/>
        <v>722591.65</v>
      </c>
      <c r="H12" s="28">
        <v>252930.75</v>
      </c>
      <c r="I12" s="28">
        <v>258565</v>
      </c>
      <c r="J12" s="28">
        <f t="shared" si="4"/>
        <v>511495.75</v>
      </c>
      <c r="K12" s="28">
        <v>780647</v>
      </c>
      <c r="L12" s="28">
        <v>520783.75</v>
      </c>
      <c r="M12" s="28">
        <f t="shared" si="5"/>
        <v>1301430.75</v>
      </c>
      <c r="N12" s="28">
        <v>328592.25</v>
      </c>
      <c r="O12" s="28">
        <v>262305.75</v>
      </c>
      <c r="P12" s="28">
        <f t="shared" si="13"/>
        <v>590898</v>
      </c>
      <c r="Q12" s="28">
        <v>173366.25</v>
      </c>
      <c r="R12" s="28">
        <v>173999</v>
      </c>
      <c r="S12" s="28">
        <f t="shared" si="6"/>
        <v>347365.25</v>
      </c>
      <c r="T12" s="28">
        <v>628037.25</v>
      </c>
      <c r="U12" s="28">
        <v>434851.25</v>
      </c>
      <c r="V12" s="28">
        <f t="shared" si="7"/>
        <v>1062888.5</v>
      </c>
      <c r="W12" s="28">
        <v>464908.75</v>
      </c>
      <c r="X12" s="28">
        <v>447674.5</v>
      </c>
      <c r="Y12" s="28">
        <f t="shared" si="8"/>
        <v>912583.25</v>
      </c>
      <c r="Z12" s="28">
        <v>314178.5</v>
      </c>
      <c r="AA12" s="28">
        <v>331027.75</v>
      </c>
      <c r="AB12" s="28">
        <f t="shared" si="9"/>
        <v>645206.25</v>
      </c>
      <c r="AC12" s="28">
        <v>618166.75</v>
      </c>
      <c r="AD12" s="28">
        <v>508401.5</v>
      </c>
      <c r="AE12" s="28">
        <f t="shared" si="10"/>
        <v>1126568.25</v>
      </c>
      <c r="AF12" s="28"/>
      <c r="AG12" s="28"/>
      <c r="AH12" s="28">
        <f t="shared" si="11"/>
        <v>0</v>
      </c>
      <c r="AI12" s="28"/>
      <c r="AJ12" s="28"/>
      <c r="AK12" s="28">
        <f t="shared" si="12"/>
        <v>0</v>
      </c>
      <c r="AM12" s="61">
        <f t="shared" si="0"/>
        <v>4216394.1500000004</v>
      </c>
      <c r="AN12" s="61">
        <f t="shared" si="0"/>
        <v>3579598</v>
      </c>
      <c r="AO12" s="61">
        <f t="shared" si="1"/>
        <v>7795992.1500000004</v>
      </c>
    </row>
    <row r="13" spans="1:41" x14ac:dyDescent="0.35">
      <c r="A13" s="38" t="s">
        <v>8</v>
      </c>
      <c r="B13" s="28">
        <v>59458.5</v>
      </c>
      <c r="C13" s="28">
        <v>75676.25</v>
      </c>
      <c r="D13" s="28">
        <f t="shared" si="2"/>
        <v>135134.75</v>
      </c>
      <c r="E13" s="28">
        <v>97045</v>
      </c>
      <c r="F13" s="28">
        <v>110193</v>
      </c>
      <c r="G13" s="28">
        <f t="shared" si="3"/>
        <v>207238</v>
      </c>
      <c r="H13" s="28">
        <v>33074.5</v>
      </c>
      <c r="I13" s="28">
        <v>68159</v>
      </c>
      <c r="J13" s="28">
        <f t="shared" si="4"/>
        <v>101233.5</v>
      </c>
      <c r="K13" s="28">
        <v>141917.75</v>
      </c>
      <c r="L13" s="28">
        <v>122381.5</v>
      </c>
      <c r="M13" s="28">
        <f t="shared" si="5"/>
        <v>264299.25</v>
      </c>
      <c r="N13" s="28">
        <v>35584.5</v>
      </c>
      <c r="O13" s="28">
        <v>72573</v>
      </c>
      <c r="P13" s="28">
        <f t="shared" si="13"/>
        <v>108157.5</v>
      </c>
      <c r="Q13" s="28">
        <v>38757.5</v>
      </c>
      <c r="R13" s="28">
        <v>44061</v>
      </c>
      <c r="S13" s="28">
        <f t="shared" si="6"/>
        <v>82818.5</v>
      </c>
      <c r="T13" s="28">
        <v>146139.25</v>
      </c>
      <c r="U13" s="28">
        <v>131758.25</v>
      </c>
      <c r="V13" s="28">
        <f t="shared" si="7"/>
        <v>277897.5</v>
      </c>
      <c r="W13" s="28">
        <v>94436.5</v>
      </c>
      <c r="X13" s="28">
        <v>117715.25</v>
      </c>
      <c r="Y13" s="28">
        <f t="shared" si="8"/>
        <v>212151.75</v>
      </c>
      <c r="Z13" s="28">
        <v>77449.5</v>
      </c>
      <c r="AA13" s="28">
        <v>102370.5</v>
      </c>
      <c r="AB13" s="28">
        <f t="shared" si="9"/>
        <v>179820</v>
      </c>
      <c r="AC13" s="28">
        <v>143385.25</v>
      </c>
      <c r="AD13" s="28">
        <v>165067</v>
      </c>
      <c r="AE13" s="28">
        <f t="shared" si="10"/>
        <v>308452.25</v>
      </c>
      <c r="AF13" s="28"/>
      <c r="AG13" s="28"/>
      <c r="AH13" s="28">
        <f t="shared" si="11"/>
        <v>0</v>
      </c>
      <c r="AI13" s="28"/>
      <c r="AJ13" s="28"/>
      <c r="AK13" s="28">
        <f t="shared" si="12"/>
        <v>0</v>
      </c>
      <c r="AM13" s="61">
        <f t="shared" si="0"/>
        <v>867248.25</v>
      </c>
      <c r="AN13" s="61">
        <f t="shared" si="0"/>
        <v>1009954.75</v>
      </c>
      <c r="AO13" s="61">
        <f t="shared" si="1"/>
        <v>1877203</v>
      </c>
    </row>
    <row r="14" spans="1:41" x14ac:dyDescent="0.35">
      <c r="A14" s="38" t="s">
        <v>9</v>
      </c>
      <c r="B14" s="28">
        <v>174080.75</v>
      </c>
      <c r="C14" s="28">
        <v>128694</v>
      </c>
      <c r="D14" s="28">
        <f t="shared" si="2"/>
        <v>302774.75</v>
      </c>
      <c r="E14" s="28">
        <v>142432.25</v>
      </c>
      <c r="F14" s="28">
        <v>201954.75</v>
      </c>
      <c r="G14" s="28">
        <f t="shared" si="3"/>
        <v>344387</v>
      </c>
      <c r="H14" s="28">
        <v>53345.5</v>
      </c>
      <c r="I14" s="28">
        <v>106641.5</v>
      </c>
      <c r="J14" s="28">
        <f t="shared" si="4"/>
        <v>159987</v>
      </c>
      <c r="K14" s="28">
        <v>166805.25</v>
      </c>
      <c r="L14" s="28">
        <v>187786.25</v>
      </c>
      <c r="M14" s="28">
        <f t="shared" si="5"/>
        <v>354591.5</v>
      </c>
      <c r="N14" s="28">
        <v>99888.25</v>
      </c>
      <c r="O14" s="28">
        <v>146459.75</v>
      </c>
      <c r="P14" s="28">
        <f t="shared" si="13"/>
        <v>246348</v>
      </c>
      <c r="Q14" s="28">
        <v>71023</v>
      </c>
      <c r="R14" s="28">
        <v>103628</v>
      </c>
      <c r="S14" s="28">
        <f t="shared" si="6"/>
        <v>174651</v>
      </c>
      <c r="T14" s="28">
        <v>173869.75</v>
      </c>
      <c r="U14" s="28">
        <v>180361</v>
      </c>
      <c r="V14" s="28">
        <f t="shared" si="7"/>
        <v>354230.75</v>
      </c>
      <c r="W14" s="28">
        <v>207692.5</v>
      </c>
      <c r="X14" s="28">
        <v>203766.5</v>
      </c>
      <c r="Y14" s="28">
        <f t="shared" si="8"/>
        <v>411459</v>
      </c>
      <c r="Z14" s="28">
        <v>145891.5</v>
      </c>
      <c r="AA14" s="28">
        <v>190859.75</v>
      </c>
      <c r="AB14" s="28">
        <f t="shared" si="9"/>
        <v>336751.25</v>
      </c>
      <c r="AC14" s="28">
        <v>199613</v>
      </c>
      <c r="AD14" s="28">
        <v>251303.75</v>
      </c>
      <c r="AE14" s="28">
        <f t="shared" si="10"/>
        <v>450916.75</v>
      </c>
      <c r="AF14" s="28"/>
      <c r="AG14" s="28"/>
      <c r="AH14" s="28">
        <f t="shared" si="11"/>
        <v>0</v>
      </c>
      <c r="AI14" s="28"/>
      <c r="AJ14" s="28"/>
      <c r="AK14" s="28">
        <f t="shared" si="12"/>
        <v>0</v>
      </c>
      <c r="AM14" s="61">
        <f t="shared" si="0"/>
        <v>1434641.75</v>
      </c>
      <c r="AN14" s="61">
        <f t="shared" si="0"/>
        <v>1701455.25</v>
      </c>
      <c r="AO14" s="61">
        <f t="shared" si="1"/>
        <v>3136097</v>
      </c>
    </row>
    <row r="15" spans="1:41" x14ac:dyDescent="0.35">
      <c r="A15" s="38" t="s">
        <v>10</v>
      </c>
      <c r="B15" s="28">
        <v>100764.75</v>
      </c>
      <c r="C15" s="28">
        <v>85616</v>
      </c>
      <c r="D15" s="28">
        <f t="shared" si="2"/>
        <v>186380.75</v>
      </c>
      <c r="E15" s="28">
        <v>149118.75</v>
      </c>
      <c r="F15" s="28">
        <v>123177.75</v>
      </c>
      <c r="G15" s="28">
        <f t="shared" si="3"/>
        <v>272296.5</v>
      </c>
      <c r="H15" s="28">
        <v>44986.25</v>
      </c>
      <c r="I15" s="28">
        <v>72337</v>
      </c>
      <c r="J15" s="28">
        <f t="shared" si="4"/>
        <v>117323.25</v>
      </c>
      <c r="K15" s="28">
        <v>140857</v>
      </c>
      <c r="L15" s="28">
        <v>126555.25</v>
      </c>
      <c r="M15" s="28">
        <f t="shared" si="5"/>
        <v>267412.25</v>
      </c>
      <c r="N15" s="28">
        <v>63092.5</v>
      </c>
      <c r="O15" s="28">
        <v>63419.5</v>
      </c>
      <c r="P15" s="28">
        <f t="shared" si="13"/>
        <v>126512</v>
      </c>
      <c r="Q15" s="28">
        <v>78160.5</v>
      </c>
      <c r="R15" s="28">
        <v>66684.5</v>
      </c>
      <c r="S15" s="28">
        <f t="shared" si="6"/>
        <v>144845</v>
      </c>
      <c r="T15" s="28">
        <v>110832</v>
      </c>
      <c r="U15" s="28">
        <v>119188.25</v>
      </c>
      <c r="V15" s="28">
        <f t="shared" si="7"/>
        <v>230020.25</v>
      </c>
      <c r="W15" s="28">
        <v>110204.5</v>
      </c>
      <c r="X15" s="28">
        <v>97446.25</v>
      </c>
      <c r="Y15" s="28">
        <f t="shared" si="8"/>
        <v>207650.75</v>
      </c>
      <c r="Z15" s="28">
        <v>51182</v>
      </c>
      <c r="AA15" s="28">
        <v>91543.5</v>
      </c>
      <c r="AB15" s="28">
        <f t="shared" si="9"/>
        <v>142725.5</v>
      </c>
      <c r="AC15" s="28">
        <v>178353.25</v>
      </c>
      <c r="AD15" s="28">
        <v>154394.25</v>
      </c>
      <c r="AE15" s="28">
        <f t="shared" si="10"/>
        <v>332747.5</v>
      </c>
      <c r="AF15" s="28"/>
      <c r="AG15" s="28"/>
      <c r="AH15" s="28">
        <f t="shared" si="11"/>
        <v>0</v>
      </c>
      <c r="AI15" s="28"/>
      <c r="AJ15" s="28"/>
      <c r="AK15" s="28">
        <f t="shared" si="12"/>
        <v>0</v>
      </c>
      <c r="AM15" s="61">
        <f t="shared" si="0"/>
        <v>1027551.5</v>
      </c>
      <c r="AN15" s="61">
        <f t="shared" si="0"/>
        <v>1000362.25</v>
      </c>
      <c r="AO15" s="61">
        <f t="shared" si="1"/>
        <v>2027913.75</v>
      </c>
    </row>
    <row r="16" spans="1:41" x14ac:dyDescent="0.35">
      <c r="A16" s="38" t="s">
        <v>11</v>
      </c>
      <c r="B16" s="28">
        <v>147974</v>
      </c>
      <c r="C16" s="28">
        <v>110325.5</v>
      </c>
      <c r="D16" s="28">
        <f t="shared" si="2"/>
        <v>258299.5</v>
      </c>
      <c r="E16" s="28">
        <v>144483.5</v>
      </c>
      <c r="F16" s="28">
        <v>131097.5</v>
      </c>
      <c r="G16" s="28">
        <f t="shared" si="3"/>
        <v>275581</v>
      </c>
      <c r="H16" s="28">
        <v>85616.75</v>
      </c>
      <c r="I16" s="28">
        <v>106268.75</v>
      </c>
      <c r="J16" s="28">
        <f t="shared" si="4"/>
        <v>191885.5</v>
      </c>
      <c r="K16" s="28">
        <v>193748.5</v>
      </c>
      <c r="L16" s="28">
        <v>163212.5</v>
      </c>
      <c r="M16" s="28">
        <f t="shared" si="5"/>
        <v>356961</v>
      </c>
      <c r="N16" s="28">
        <v>52597.5</v>
      </c>
      <c r="O16" s="28">
        <v>116278</v>
      </c>
      <c r="P16" s="28">
        <f t="shared" si="13"/>
        <v>168875.5</v>
      </c>
      <c r="Q16" s="28">
        <v>74310.75</v>
      </c>
      <c r="R16" s="28">
        <v>96394.75</v>
      </c>
      <c r="S16" s="28">
        <f t="shared" si="6"/>
        <v>170705.5</v>
      </c>
      <c r="T16" s="28">
        <v>144063.25</v>
      </c>
      <c r="U16" s="28">
        <v>145133</v>
      </c>
      <c r="V16" s="28">
        <f t="shared" si="7"/>
        <v>289196.25</v>
      </c>
      <c r="W16" s="28">
        <v>88402.5</v>
      </c>
      <c r="X16" s="28">
        <v>166314.5</v>
      </c>
      <c r="Y16" s="28">
        <f t="shared" si="8"/>
        <v>254717</v>
      </c>
      <c r="Z16" s="28">
        <v>149845</v>
      </c>
      <c r="AA16" s="28">
        <v>161061.25</v>
      </c>
      <c r="AB16" s="28">
        <f t="shared" si="9"/>
        <v>310906.25</v>
      </c>
      <c r="AC16" s="28">
        <v>191798.25</v>
      </c>
      <c r="AD16" s="28">
        <v>191212.25</v>
      </c>
      <c r="AE16" s="28">
        <f t="shared" si="10"/>
        <v>383010.5</v>
      </c>
      <c r="AF16" s="28"/>
      <c r="AG16" s="28"/>
      <c r="AH16" s="28">
        <f t="shared" si="11"/>
        <v>0</v>
      </c>
      <c r="AI16" s="28"/>
      <c r="AJ16" s="28"/>
      <c r="AK16" s="28">
        <f t="shared" si="12"/>
        <v>0</v>
      </c>
      <c r="AM16" s="61">
        <f t="shared" si="0"/>
        <v>1272840</v>
      </c>
      <c r="AN16" s="61">
        <f t="shared" si="0"/>
        <v>1387298</v>
      </c>
      <c r="AO16" s="61">
        <f t="shared" si="1"/>
        <v>2660138</v>
      </c>
    </row>
    <row r="17" spans="1:41" x14ac:dyDescent="0.35">
      <c r="A17" s="38" t="s">
        <v>12</v>
      </c>
      <c r="B17" s="28">
        <v>184079</v>
      </c>
      <c r="C17" s="28">
        <v>192052.5</v>
      </c>
      <c r="D17" s="28">
        <f t="shared" si="2"/>
        <v>376131.5</v>
      </c>
      <c r="E17" s="28">
        <v>197654.75</v>
      </c>
      <c r="F17" s="28">
        <v>220156.25</v>
      </c>
      <c r="G17" s="28">
        <f t="shared" si="3"/>
        <v>417811</v>
      </c>
      <c r="H17" s="28">
        <v>84716</v>
      </c>
      <c r="I17" s="28">
        <v>118474.75</v>
      </c>
      <c r="J17" s="28">
        <f t="shared" si="4"/>
        <v>203190.75</v>
      </c>
      <c r="K17" s="28">
        <v>212153</v>
      </c>
      <c r="L17" s="28">
        <v>260123.5</v>
      </c>
      <c r="M17" s="28">
        <f t="shared" si="5"/>
        <v>472276.5</v>
      </c>
      <c r="N17" s="28">
        <v>46287.25</v>
      </c>
      <c r="O17" s="28">
        <v>117713.75</v>
      </c>
      <c r="P17" s="28">
        <f t="shared" si="13"/>
        <v>164001</v>
      </c>
      <c r="Q17" s="28">
        <v>87886.5</v>
      </c>
      <c r="R17" s="28">
        <v>100060.5</v>
      </c>
      <c r="S17" s="28">
        <f t="shared" si="6"/>
        <v>187947</v>
      </c>
      <c r="T17" s="28">
        <v>198506.5</v>
      </c>
      <c r="U17" s="28">
        <v>198942.25</v>
      </c>
      <c r="V17" s="28">
        <f t="shared" si="7"/>
        <v>397448.75</v>
      </c>
      <c r="W17" s="28">
        <v>121098</v>
      </c>
      <c r="X17" s="28">
        <v>182942.25</v>
      </c>
      <c r="Y17" s="28">
        <f t="shared" si="8"/>
        <v>304040.25</v>
      </c>
      <c r="Z17" s="28">
        <v>236036.75</v>
      </c>
      <c r="AA17" s="28">
        <v>197781</v>
      </c>
      <c r="AB17" s="28">
        <f t="shared" si="9"/>
        <v>433817.75</v>
      </c>
      <c r="AC17" s="28">
        <v>247630.5</v>
      </c>
      <c r="AD17" s="28">
        <v>314510</v>
      </c>
      <c r="AE17" s="28">
        <f t="shared" si="10"/>
        <v>562140.5</v>
      </c>
      <c r="AF17" s="28"/>
      <c r="AG17" s="28"/>
      <c r="AH17" s="28">
        <f t="shared" si="11"/>
        <v>0</v>
      </c>
      <c r="AI17" s="28"/>
      <c r="AJ17" s="28"/>
      <c r="AK17" s="28">
        <f t="shared" si="12"/>
        <v>0</v>
      </c>
      <c r="AM17" s="61">
        <f t="shared" si="0"/>
        <v>1616048.25</v>
      </c>
      <c r="AN17" s="61">
        <f t="shared" si="0"/>
        <v>1902756.75</v>
      </c>
      <c r="AO17" s="61">
        <f t="shared" si="1"/>
        <v>3518805</v>
      </c>
    </row>
    <row r="18" spans="1:41" x14ac:dyDescent="0.35">
      <c r="A18" s="38" t="s">
        <v>13</v>
      </c>
      <c r="B18" s="28">
        <v>27524.25</v>
      </c>
      <c r="C18" s="28">
        <v>42670</v>
      </c>
      <c r="D18" s="28">
        <f t="shared" si="2"/>
        <v>70194.25</v>
      </c>
      <c r="E18" s="28">
        <v>51128</v>
      </c>
      <c r="F18" s="28">
        <v>60009.25</v>
      </c>
      <c r="G18" s="28">
        <f t="shared" si="3"/>
        <v>111137.25</v>
      </c>
      <c r="H18" s="28">
        <v>59426.25</v>
      </c>
      <c r="I18" s="28">
        <v>52411.5</v>
      </c>
      <c r="J18" s="28">
        <f t="shared" si="4"/>
        <v>111837.75</v>
      </c>
      <c r="K18" s="28">
        <v>118995.25</v>
      </c>
      <c r="L18" s="28">
        <v>86156.25</v>
      </c>
      <c r="M18" s="28">
        <f t="shared" si="5"/>
        <v>205151.5</v>
      </c>
      <c r="N18" s="28">
        <v>39114</v>
      </c>
      <c r="O18" s="28">
        <v>51517.5</v>
      </c>
      <c r="P18" s="28">
        <f t="shared" si="13"/>
        <v>90631.5</v>
      </c>
      <c r="Q18" s="28">
        <v>8368.75</v>
      </c>
      <c r="R18" s="28">
        <v>30651</v>
      </c>
      <c r="S18" s="28">
        <f t="shared" si="6"/>
        <v>39019.75</v>
      </c>
      <c r="T18" s="28">
        <v>121032.5</v>
      </c>
      <c r="U18" s="28">
        <v>76909.5</v>
      </c>
      <c r="V18" s="28">
        <f t="shared" si="7"/>
        <v>197942</v>
      </c>
      <c r="W18" s="28">
        <v>132040.75</v>
      </c>
      <c r="X18" s="28">
        <v>72884.5</v>
      </c>
      <c r="Y18" s="28">
        <f t="shared" si="8"/>
        <v>204925.25</v>
      </c>
      <c r="Z18" s="28">
        <v>26577</v>
      </c>
      <c r="AA18" s="28">
        <v>54717</v>
      </c>
      <c r="AB18" s="28">
        <f t="shared" si="9"/>
        <v>81294</v>
      </c>
      <c r="AC18" s="28">
        <v>140810.5</v>
      </c>
      <c r="AD18" s="28">
        <v>82849.5</v>
      </c>
      <c r="AE18" s="28">
        <f t="shared" si="10"/>
        <v>223660</v>
      </c>
      <c r="AF18" s="28"/>
      <c r="AG18" s="28"/>
      <c r="AH18" s="28">
        <f t="shared" si="11"/>
        <v>0</v>
      </c>
      <c r="AI18" s="28"/>
      <c r="AJ18" s="28"/>
      <c r="AK18" s="28">
        <f t="shared" si="12"/>
        <v>0</v>
      </c>
      <c r="AM18" s="61">
        <f t="shared" si="0"/>
        <v>725017.25</v>
      </c>
      <c r="AN18" s="61">
        <f t="shared" si="0"/>
        <v>610776</v>
      </c>
      <c r="AO18" s="61">
        <f t="shared" si="1"/>
        <v>1335793.25</v>
      </c>
    </row>
    <row r="19" spans="1:41" x14ac:dyDescent="0.35">
      <c r="A19" s="38" t="s">
        <v>14</v>
      </c>
      <c r="B19" s="28">
        <v>152568.75</v>
      </c>
      <c r="C19" s="28">
        <v>139368.26</v>
      </c>
      <c r="D19" s="28">
        <f t="shared" si="2"/>
        <v>291937.01</v>
      </c>
      <c r="E19" s="28">
        <v>216210.5</v>
      </c>
      <c r="F19" s="28">
        <v>210586.2</v>
      </c>
      <c r="G19" s="28">
        <f t="shared" si="3"/>
        <v>426796.7</v>
      </c>
      <c r="H19" s="28">
        <v>215623.25</v>
      </c>
      <c r="I19" s="28">
        <v>144843.75</v>
      </c>
      <c r="J19" s="28">
        <f t="shared" si="4"/>
        <v>360467</v>
      </c>
      <c r="K19" s="28">
        <v>413391.75</v>
      </c>
      <c r="L19" s="28">
        <v>267722.5</v>
      </c>
      <c r="M19" s="28">
        <f t="shared" si="5"/>
        <v>681114.25</v>
      </c>
      <c r="N19" s="28">
        <v>77150</v>
      </c>
      <c r="O19" s="28">
        <v>129573.5</v>
      </c>
      <c r="P19" s="28">
        <f t="shared" si="13"/>
        <v>206723.5</v>
      </c>
      <c r="Q19" s="28">
        <v>203480.75</v>
      </c>
      <c r="R19" s="28">
        <v>100742</v>
      </c>
      <c r="S19" s="28">
        <f t="shared" si="6"/>
        <v>304222.75</v>
      </c>
      <c r="T19" s="28">
        <v>321245.25</v>
      </c>
      <c r="U19" s="28">
        <v>230600.75</v>
      </c>
      <c r="V19" s="28">
        <f t="shared" si="7"/>
        <v>551846</v>
      </c>
      <c r="W19" s="28">
        <v>229762</v>
      </c>
      <c r="X19" s="28">
        <v>236250</v>
      </c>
      <c r="Y19" s="28">
        <f t="shared" si="8"/>
        <v>466012</v>
      </c>
      <c r="Z19" s="28">
        <v>273411.5</v>
      </c>
      <c r="AA19" s="28">
        <v>210347.25</v>
      </c>
      <c r="AB19" s="28">
        <f t="shared" si="9"/>
        <v>483758.75</v>
      </c>
      <c r="AC19" s="28">
        <v>334816.75</v>
      </c>
      <c r="AD19" s="28">
        <v>313147.5</v>
      </c>
      <c r="AE19" s="28">
        <f t="shared" si="10"/>
        <v>647964.25</v>
      </c>
      <c r="AF19" s="28"/>
      <c r="AG19" s="28"/>
      <c r="AH19" s="28">
        <f t="shared" si="11"/>
        <v>0</v>
      </c>
      <c r="AI19" s="28"/>
      <c r="AJ19" s="28"/>
      <c r="AK19" s="28">
        <f t="shared" si="12"/>
        <v>0</v>
      </c>
      <c r="AM19" s="61">
        <f t="shared" si="0"/>
        <v>2437660.5</v>
      </c>
      <c r="AN19" s="61">
        <f t="shared" si="0"/>
        <v>1983181.71</v>
      </c>
      <c r="AO19" s="61">
        <f t="shared" si="1"/>
        <v>4420842.21</v>
      </c>
    </row>
    <row r="20" spans="1:41" x14ac:dyDescent="0.35">
      <c r="A20" s="38" t="s">
        <v>15</v>
      </c>
      <c r="B20" s="28">
        <v>39925.5</v>
      </c>
      <c r="C20" s="28">
        <v>49889</v>
      </c>
      <c r="D20" s="28">
        <f t="shared" si="2"/>
        <v>89814.5</v>
      </c>
      <c r="E20" s="28">
        <v>20715</v>
      </c>
      <c r="F20" s="28">
        <v>51998.5</v>
      </c>
      <c r="G20" s="28">
        <f t="shared" si="3"/>
        <v>72713.5</v>
      </c>
      <c r="H20" s="28">
        <v>10975.5</v>
      </c>
      <c r="I20" s="28">
        <v>43668</v>
      </c>
      <c r="J20" s="28">
        <f t="shared" si="4"/>
        <v>54643.5</v>
      </c>
      <c r="K20" s="28">
        <v>41679.5</v>
      </c>
      <c r="L20" s="28">
        <v>72651.25</v>
      </c>
      <c r="M20" s="28">
        <f t="shared" si="5"/>
        <v>114330.75</v>
      </c>
      <c r="N20" s="28">
        <v>18142</v>
      </c>
      <c r="O20" s="28">
        <v>47766</v>
      </c>
      <c r="P20" s="28">
        <f t="shared" si="13"/>
        <v>65908</v>
      </c>
      <c r="Q20" s="28">
        <v>11830</v>
      </c>
      <c r="R20" s="28">
        <v>16693.5</v>
      </c>
      <c r="S20" s="28">
        <f t="shared" si="6"/>
        <v>28523.5</v>
      </c>
      <c r="T20" s="28">
        <v>48493</v>
      </c>
      <c r="U20" s="28">
        <v>85894</v>
      </c>
      <c r="V20" s="28">
        <f t="shared" si="7"/>
        <v>134387</v>
      </c>
      <c r="W20" s="28">
        <v>10822.25</v>
      </c>
      <c r="X20" s="28">
        <v>35467.5</v>
      </c>
      <c r="Y20" s="28">
        <f t="shared" si="8"/>
        <v>46289.75</v>
      </c>
      <c r="Z20" s="28">
        <v>33043.25</v>
      </c>
      <c r="AA20" s="28">
        <v>73899.75</v>
      </c>
      <c r="AB20" s="28">
        <f t="shared" si="9"/>
        <v>106943</v>
      </c>
      <c r="AC20" s="28">
        <v>43548.75</v>
      </c>
      <c r="AD20" s="28">
        <v>77532.75</v>
      </c>
      <c r="AE20" s="28">
        <f t="shared" si="10"/>
        <v>121081.5</v>
      </c>
      <c r="AF20" s="28"/>
      <c r="AG20" s="28"/>
      <c r="AH20" s="28">
        <f t="shared" si="11"/>
        <v>0</v>
      </c>
      <c r="AI20" s="28"/>
      <c r="AJ20" s="28"/>
      <c r="AK20" s="28">
        <f t="shared" si="12"/>
        <v>0</v>
      </c>
      <c r="AM20" s="61">
        <f t="shared" si="0"/>
        <v>279174.75</v>
      </c>
      <c r="AN20" s="61">
        <f t="shared" si="0"/>
        <v>555460.25</v>
      </c>
      <c r="AO20" s="61">
        <f t="shared" si="1"/>
        <v>834635</v>
      </c>
    </row>
    <row r="21" spans="1:41" x14ac:dyDescent="0.35">
      <c r="A21" s="38" t="s">
        <v>16</v>
      </c>
      <c r="B21" s="28">
        <v>39183.75</v>
      </c>
      <c r="C21" s="28">
        <v>21206.25</v>
      </c>
      <c r="D21" s="28">
        <f t="shared" si="2"/>
        <v>60390</v>
      </c>
      <c r="E21" s="28">
        <v>10907.15</v>
      </c>
      <c r="F21" s="28">
        <v>19156</v>
      </c>
      <c r="G21" s="28">
        <f t="shared" si="3"/>
        <v>30063.15</v>
      </c>
      <c r="H21" s="28">
        <v>2703.25</v>
      </c>
      <c r="I21" s="28">
        <v>20231.5</v>
      </c>
      <c r="J21" s="28">
        <f t="shared" si="4"/>
        <v>22934.75</v>
      </c>
      <c r="K21" s="28">
        <v>36235</v>
      </c>
      <c r="L21" s="28">
        <v>21270</v>
      </c>
      <c r="M21" s="28">
        <f t="shared" si="5"/>
        <v>57505</v>
      </c>
      <c r="N21" s="28">
        <v>9005</v>
      </c>
      <c r="O21" s="28">
        <v>15869</v>
      </c>
      <c r="P21" s="28">
        <f t="shared" si="13"/>
        <v>24874</v>
      </c>
      <c r="Q21" s="28">
        <v>26983.5</v>
      </c>
      <c r="R21" s="28">
        <v>16510.75</v>
      </c>
      <c r="S21" s="28">
        <f t="shared" si="6"/>
        <v>43494.25</v>
      </c>
      <c r="T21" s="28">
        <v>44037.5</v>
      </c>
      <c r="U21" s="28">
        <v>34373.5</v>
      </c>
      <c r="V21" s="28">
        <f t="shared" si="7"/>
        <v>78411</v>
      </c>
      <c r="W21" s="28">
        <v>24428.5</v>
      </c>
      <c r="X21" s="28">
        <v>24112.5</v>
      </c>
      <c r="Y21" s="28">
        <f t="shared" si="8"/>
        <v>48541</v>
      </c>
      <c r="Z21" s="28">
        <v>11288</v>
      </c>
      <c r="AA21" s="28">
        <v>18791</v>
      </c>
      <c r="AB21" s="28">
        <f t="shared" si="9"/>
        <v>30079</v>
      </c>
      <c r="AC21" s="28">
        <v>26995.5</v>
      </c>
      <c r="AD21" s="28">
        <v>19453.5</v>
      </c>
      <c r="AE21" s="28">
        <f t="shared" si="10"/>
        <v>46449</v>
      </c>
      <c r="AF21" s="28"/>
      <c r="AG21" s="28"/>
      <c r="AH21" s="28">
        <f t="shared" si="11"/>
        <v>0</v>
      </c>
      <c r="AI21" s="28"/>
      <c r="AJ21" s="28"/>
      <c r="AK21" s="28">
        <f t="shared" si="12"/>
        <v>0</v>
      </c>
      <c r="AM21" s="61">
        <f t="shared" si="0"/>
        <v>231767.15</v>
      </c>
      <c r="AN21" s="61">
        <f t="shared" si="0"/>
        <v>210974</v>
      </c>
      <c r="AO21" s="61">
        <f t="shared" si="1"/>
        <v>442741.15</v>
      </c>
    </row>
    <row r="22" spans="1:41" x14ac:dyDescent="0.35">
      <c r="A22" s="38" t="s">
        <v>17</v>
      </c>
      <c r="B22" s="28"/>
      <c r="C22" s="28"/>
      <c r="D22" s="28">
        <f t="shared" si="2"/>
        <v>0</v>
      </c>
      <c r="E22" s="28"/>
      <c r="F22" s="28"/>
      <c r="G22" s="28">
        <f t="shared" si="3"/>
        <v>0</v>
      </c>
      <c r="H22" s="28"/>
      <c r="I22" s="28"/>
      <c r="J22" s="28">
        <f t="shared" si="4"/>
        <v>0</v>
      </c>
      <c r="K22" s="28"/>
      <c r="L22" s="28"/>
      <c r="M22" s="28">
        <f t="shared" si="5"/>
        <v>0</v>
      </c>
      <c r="N22" s="28"/>
      <c r="O22" s="28"/>
      <c r="P22" s="28">
        <f t="shared" si="13"/>
        <v>0</v>
      </c>
      <c r="Q22" s="28"/>
      <c r="R22" s="28"/>
      <c r="S22" s="28">
        <f t="shared" si="6"/>
        <v>0</v>
      </c>
      <c r="T22" s="28"/>
      <c r="U22" s="28"/>
      <c r="V22" s="28">
        <f t="shared" si="7"/>
        <v>0</v>
      </c>
      <c r="W22" s="28"/>
      <c r="X22" s="28"/>
      <c r="Y22" s="28">
        <f t="shared" si="8"/>
        <v>0</v>
      </c>
      <c r="Z22" s="28"/>
      <c r="AA22" s="28"/>
      <c r="AB22" s="28">
        <f t="shared" si="9"/>
        <v>0</v>
      </c>
      <c r="AC22" s="28"/>
      <c r="AD22" s="28"/>
      <c r="AE22" s="28">
        <f t="shared" si="10"/>
        <v>0</v>
      </c>
      <c r="AF22" s="28"/>
      <c r="AG22" s="28"/>
      <c r="AH22" s="28">
        <f t="shared" si="11"/>
        <v>0</v>
      </c>
      <c r="AI22" s="28"/>
      <c r="AJ22" s="28"/>
      <c r="AK22" s="28">
        <f t="shared" si="12"/>
        <v>0</v>
      </c>
      <c r="AM22" s="61">
        <f t="shared" si="0"/>
        <v>0</v>
      </c>
      <c r="AN22" s="61">
        <f t="shared" si="0"/>
        <v>0</v>
      </c>
      <c r="AO22" s="61">
        <f>SUM(AM22:AN22)</f>
        <v>0</v>
      </c>
    </row>
    <row r="23" spans="1:41" ht="23.25" x14ac:dyDescent="0.5">
      <c r="B23" s="44">
        <f>SUM(B5:B22)</f>
        <v>2433978.5</v>
      </c>
      <c r="C23" s="44">
        <f>SUM(C5:C22)</f>
        <v>2336962.5099999998</v>
      </c>
      <c r="D23" s="45">
        <f t="shared" ref="D23" si="14">SUM(D5:D22)</f>
        <v>4770941.01</v>
      </c>
      <c r="E23" s="44">
        <f>SUM(E5:E22)</f>
        <v>3045296.6999999997</v>
      </c>
      <c r="F23" s="44">
        <f>SUM(F5:F22)</f>
        <v>3100473.45</v>
      </c>
      <c r="G23" s="45">
        <f t="shared" ref="G23" si="15">SUM(G5:G22)</f>
        <v>6145770.1500000004</v>
      </c>
      <c r="H23" s="44">
        <f>SUM(H5:H22)</f>
        <v>1781658.5</v>
      </c>
      <c r="I23" s="44">
        <f>SUM(I5:I22)</f>
        <v>2021797</v>
      </c>
      <c r="J23" s="45">
        <f t="shared" ref="J23" si="16">SUM(J5:J22)</f>
        <v>3803455.5</v>
      </c>
      <c r="K23" s="44">
        <f>SUM(K5:K22)</f>
        <v>4288296.95</v>
      </c>
      <c r="L23" s="44">
        <f>SUM(L5:L22)</f>
        <v>3800837.75</v>
      </c>
      <c r="M23" s="45">
        <f t="shared" ref="M23" si="17">SUM(M5:M22)</f>
        <v>8089134.7000000002</v>
      </c>
      <c r="N23" s="44">
        <f>SUM(N5:N22)</f>
        <v>2126740.25</v>
      </c>
      <c r="O23" s="44">
        <f>SUM(O5:O22)</f>
        <v>2201688.2000000002</v>
      </c>
      <c r="P23" s="45">
        <f t="shared" ref="P23" si="18">SUM(P5:P22)</f>
        <v>4328428.45</v>
      </c>
      <c r="Q23" s="44">
        <f>SUM(Q5:Q22)</f>
        <v>1564336.75</v>
      </c>
      <c r="R23" s="44">
        <f>SUM(R5:R22)</f>
        <v>1539990.5</v>
      </c>
      <c r="S23" s="45">
        <f t="shared" ref="S23" si="19">SUM(S5:S22)</f>
        <v>3104327.25</v>
      </c>
      <c r="T23" s="44">
        <f>SUM(T5:T22)</f>
        <v>3810280.26</v>
      </c>
      <c r="U23" s="44">
        <f>SUM(U5:U22)</f>
        <v>3317860</v>
      </c>
      <c r="V23" s="45">
        <f t="shared" ref="V23" si="20">SUM(V5:V22)</f>
        <v>7128140.2599999998</v>
      </c>
      <c r="W23" s="44">
        <f>SUM(W5:W22)</f>
        <v>3059754.75</v>
      </c>
      <c r="X23" s="44">
        <f>SUM(X5:X22)</f>
        <v>3254765.55</v>
      </c>
      <c r="Y23" s="45">
        <f t="shared" ref="Y23" si="21">SUM(Y5:Y22)</f>
        <v>6314520.2999999998</v>
      </c>
      <c r="Z23" s="44">
        <f>SUM(Z5:Z22)</f>
        <v>2901452.25</v>
      </c>
      <c r="AA23" s="44">
        <f>SUM(AA5:AA22)</f>
        <v>2900932.75</v>
      </c>
      <c r="AB23" s="45">
        <f t="shared" ref="AB23" si="22">SUM(AB5:AB22)</f>
        <v>5802385</v>
      </c>
      <c r="AC23" s="44">
        <f>SUM(AC5:AC22)</f>
        <v>3956770.35</v>
      </c>
      <c r="AD23" s="44">
        <f>SUM(AD5:AD22)</f>
        <v>4174473.75</v>
      </c>
      <c r="AE23" s="45">
        <f t="shared" ref="AE23" si="23">SUM(AE5:AE22)</f>
        <v>8131244.0999999996</v>
      </c>
      <c r="AF23" s="44">
        <f>SUM(AF5:AF22)</f>
        <v>0</v>
      </c>
      <c r="AG23" s="44">
        <f>SUM(AG5:AG22)</f>
        <v>0</v>
      </c>
      <c r="AH23" s="45">
        <f t="shared" ref="AH23" si="24">SUM(AH5:AH22)</f>
        <v>0</v>
      </c>
      <c r="AI23" s="44">
        <f>SUM(AI5:AI22)</f>
        <v>0</v>
      </c>
      <c r="AJ23" s="44">
        <f>SUM(AJ5:AJ22)</f>
        <v>0</v>
      </c>
      <c r="AK23" s="45">
        <f t="shared" ref="AK23" si="25">SUM(AK5:AK22)</f>
        <v>0</v>
      </c>
      <c r="AM23" s="61">
        <f t="shared" si="0"/>
        <v>28968565.259999998</v>
      </c>
      <c r="AN23" s="61">
        <f t="shared" si="0"/>
        <v>28649781.460000001</v>
      </c>
      <c r="AO23" s="63">
        <f>SUM(AM23:AN23)</f>
        <v>57618346.719999999</v>
      </c>
    </row>
  </sheetData>
  <mergeCells count="53">
    <mergeCell ref="Q2:S2"/>
    <mergeCell ref="B2:D2"/>
    <mergeCell ref="E2:G2"/>
    <mergeCell ref="H2:J2"/>
    <mergeCell ref="K2:M2"/>
    <mergeCell ref="N2:P2"/>
    <mergeCell ref="AM2:A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T2:V2"/>
    <mergeCell ref="W2:Y2"/>
    <mergeCell ref="Z2:AB2"/>
    <mergeCell ref="AC2:AE2"/>
    <mergeCell ref="AF2:AH2"/>
    <mergeCell ref="AI2:AK2"/>
    <mergeCell ref="U3:U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AG3:AG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O3:AO4"/>
    <mergeCell ref="AH3:AH4"/>
    <mergeCell ref="AI3:AI4"/>
    <mergeCell ref="AJ3:AJ4"/>
    <mergeCell ref="AK3:AK4"/>
    <mergeCell ref="AM3:AM4"/>
    <mergeCell ref="AN3:AN4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99"/>
    <pageSetUpPr fitToPage="1"/>
  </sheetPr>
  <dimension ref="A1:M23"/>
  <sheetViews>
    <sheetView workbookViewId="0">
      <pane xSplit="1" ySplit="4" topLeftCell="C5" activePane="bottomRight" state="frozen"/>
      <selection pane="topRight" activeCell="B1" sqref="B1"/>
      <selection pane="bottomLeft" activeCell="A5" sqref="A5"/>
      <selection pane="bottomRight" activeCell="K22" sqref="K22"/>
    </sheetView>
  </sheetViews>
  <sheetFormatPr defaultRowHeight="21" x14ac:dyDescent="0.35"/>
  <cols>
    <col min="1" max="1" width="29" style="25" customWidth="1"/>
    <col min="2" max="2" width="8.5" style="25" customWidth="1"/>
    <col min="3" max="3" width="12.875" style="25" customWidth="1"/>
    <col min="4" max="4" width="13.375" style="25" customWidth="1"/>
    <col min="5" max="5" width="13" style="25" customWidth="1"/>
    <col min="6" max="6" width="9.5" style="80" bestFit="1" customWidth="1"/>
    <col min="7" max="7" width="14.125" style="25" customWidth="1"/>
    <col min="8" max="8" width="13.375" style="25" customWidth="1"/>
    <col min="9" max="9" width="14.75" style="25" customWidth="1"/>
    <col min="10" max="10" width="9.875" style="77" bestFit="1" customWidth="1"/>
    <col min="11" max="11" width="13.625" style="25" customWidth="1"/>
    <col min="12" max="12" width="13.75" style="25" customWidth="1"/>
    <col min="13" max="13" width="14.125" style="25" customWidth="1"/>
    <col min="14" max="16384" width="9" style="25"/>
  </cols>
  <sheetData>
    <row r="1" spans="1:13" ht="21" customHeight="1" x14ac:dyDescent="0.35">
      <c r="A1" s="202" t="s">
        <v>93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3" ht="21" customHeight="1" x14ac:dyDescent="0.35">
      <c r="A2" s="76"/>
      <c r="B2" s="201" t="s">
        <v>91</v>
      </c>
      <c r="C2" s="123" t="s">
        <v>63</v>
      </c>
      <c r="D2" s="123"/>
      <c r="E2" s="123"/>
      <c r="F2" s="188" t="s">
        <v>91</v>
      </c>
      <c r="G2" s="119" t="s">
        <v>79</v>
      </c>
      <c r="H2" s="119"/>
      <c r="I2" s="119"/>
      <c r="J2" s="203" t="s">
        <v>91</v>
      </c>
      <c r="K2" s="130" t="s">
        <v>88</v>
      </c>
      <c r="L2" s="130"/>
      <c r="M2" s="130"/>
    </row>
    <row r="3" spans="1:13" ht="21" customHeight="1" x14ac:dyDescent="0.35">
      <c r="A3" s="206" t="s">
        <v>0</v>
      </c>
      <c r="B3" s="201"/>
      <c r="C3" s="207" t="s">
        <v>35</v>
      </c>
      <c r="D3" s="125" t="s">
        <v>36</v>
      </c>
      <c r="E3" s="126" t="s">
        <v>37</v>
      </c>
      <c r="F3" s="188"/>
      <c r="G3" s="120" t="s">
        <v>35</v>
      </c>
      <c r="H3" s="121" t="s">
        <v>36</v>
      </c>
      <c r="I3" s="122" t="s">
        <v>37</v>
      </c>
      <c r="J3" s="204"/>
      <c r="K3" s="131" t="s">
        <v>35</v>
      </c>
      <c r="L3" s="132" t="s">
        <v>36</v>
      </c>
      <c r="M3" s="133" t="s">
        <v>37</v>
      </c>
    </row>
    <row r="4" spans="1:13" ht="62.25" customHeight="1" x14ac:dyDescent="0.35">
      <c r="A4" s="206"/>
      <c r="B4" s="201"/>
      <c r="C4" s="208"/>
      <c r="D4" s="125"/>
      <c r="E4" s="126"/>
      <c r="F4" s="188"/>
      <c r="G4" s="120"/>
      <c r="H4" s="121"/>
      <c r="I4" s="122"/>
      <c r="J4" s="205"/>
      <c r="K4" s="131"/>
      <c r="L4" s="132"/>
      <c r="M4" s="133"/>
    </row>
    <row r="5" spans="1:13" ht="21" customHeight="1" x14ac:dyDescent="0.35">
      <c r="A5" s="86" t="s">
        <v>1</v>
      </c>
      <c r="B5" s="81">
        <v>499</v>
      </c>
      <c r="C5" s="28">
        <v>535892.5</v>
      </c>
      <c r="D5" s="28">
        <v>603505.25</v>
      </c>
      <c r="E5" s="28">
        <v>1139397.75</v>
      </c>
      <c r="F5" s="91">
        <v>4</v>
      </c>
      <c r="G5" s="61">
        <v>49611</v>
      </c>
      <c r="H5" s="73">
        <v>17903</v>
      </c>
      <c r="I5" s="61">
        <v>67514</v>
      </c>
      <c r="J5" s="78">
        <v>1</v>
      </c>
      <c r="K5" s="61">
        <v>0</v>
      </c>
      <c r="L5" s="61">
        <v>1437</v>
      </c>
      <c r="M5" s="61">
        <v>1437</v>
      </c>
    </row>
    <row r="6" spans="1:13" ht="22.5" x14ac:dyDescent="0.35">
      <c r="A6" s="87" t="s">
        <v>39</v>
      </c>
      <c r="B6" s="89">
        <v>8339</v>
      </c>
      <c r="C6" s="28">
        <v>2670494</v>
      </c>
      <c r="D6" s="28">
        <v>2610344.75</v>
      </c>
      <c r="E6" s="28">
        <v>5280838.75</v>
      </c>
      <c r="F6" s="91">
        <v>10010</v>
      </c>
      <c r="G6" s="61">
        <v>10555962</v>
      </c>
      <c r="H6" s="74">
        <v>12139378.649999999</v>
      </c>
      <c r="I6" s="61">
        <v>22695340.649999999</v>
      </c>
      <c r="J6" s="78">
        <v>11045</v>
      </c>
      <c r="K6" s="61">
        <v>8436077.75</v>
      </c>
      <c r="L6" s="61">
        <v>8140647.4000000004</v>
      </c>
      <c r="M6" s="61">
        <v>16576725.15</v>
      </c>
    </row>
    <row r="7" spans="1:13" ht="22.5" x14ac:dyDescent="0.35">
      <c r="A7" s="88" t="s">
        <v>2</v>
      </c>
      <c r="B7" s="81">
        <v>5356</v>
      </c>
      <c r="C7" s="28">
        <v>1887354</v>
      </c>
      <c r="D7" s="28">
        <v>2360450.6</v>
      </c>
      <c r="E7" s="28">
        <v>4247804.5999999996</v>
      </c>
      <c r="F7" s="91">
        <v>5320</v>
      </c>
      <c r="G7" s="61">
        <v>4266247.75</v>
      </c>
      <c r="H7" s="74">
        <v>5926690.75</v>
      </c>
      <c r="I7" s="61">
        <v>10192938.5</v>
      </c>
      <c r="J7" s="78">
        <v>5854</v>
      </c>
      <c r="K7" s="61">
        <v>3836345.75</v>
      </c>
      <c r="L7" s="61">
        <v>4138275.75</v>
      </c>
      <c r="M7" s="61">
        <v>7974621.5</v>
      </c>
    </row>
    <row r="8" spans="1:13" ht="22.5" x14ac:dyDescent="0.35">
      <c r="A8" s="88" t="s">
        <v>3</v>
      </c>
      <c r="B8" s="81">
        <v>4514</v>
      </c>
      <c r="C8" s="28">
        <v>2335327.75</v>
      </c>
      <c r="D8" s="28">
        <v>2198119.5499999998</v>
      </c>
      <c r="E8" s="28">
        <v>4533447.3</v>
      </c>
      <c r="F8" s="91">
        <v>4671</v>
      </c>
      <c r="G8" s="61">
        <v>3579660.5</v>
      </c>
      <c r="H8" s="74">
        <v>5230365.8499999996</v>
      </c>
      <c r="I8" s="61">
        <v>8810026.3499999996</v>
      </c>
      <c r="J8" s="78">
        <v>4573</v>
      </c>
      <c r="K8" s="61">
        <v>2553206.15</v>
      </c>
      <c r="L8" s="61">
        <v>3216461.9</v>
      </c>
      <c r="M8" s="61">
        <v>5769668.0499999998</v>
      </c>
    </row>
    <row r="9" spans="1:13" ht="22.5" x14ac:dyDescent="0.35">
      <c r="A9" s="88" t="s">
        <v>4</v>
      </c>
      <c r="B9" s="81">
        <v>1884</v>
      </c>
      <c r="C9" s="28">
        <v>900772.75</v>
      </c>
      <c r="D9" s="28">
        <v>922714.25</v>
      </c>
      <c r="E9" s="28">
        <v>1823487</v>
      </c>
      <c r="F9" s="91">
        <v>1941</v>
      </c>
      <c r="G9" s="61">
        <v>2177060.25</v>
      </c>
      <c r="H9" s="74">
        <v>2175369</v>
      </c>
      <c r="I9" s="61">
        <v>4352429.25</v>
      </c>
      <c r="J9" s="78">
        <v>2005</v>
      </c>
      <c r="K9" s="61">
        <v>1734837.25</v>
      </c>
      <c r="L9" s="61">
        <v>1342643.75</v>
      </c>
      <c r="M9" s="61">
        <v>3077481</v>
      </c>
    </row>
    <row r="10" spans="1:13" ht="22.5" x14ac:dyDescent="0.35">
      <c r="A10" s="88" t="s">
        <v>5</v>
      </c>
      <c r="B10" s="81">
        <v>2544</v>
      </c>
      <c r="C10" s="28">
        <v>1510762.5</v>
      </c>
      <c r="D10" s="28">
        <v>1453721</v>
      </c>
      <c r="E10" s="28">
        <v>2964483.5</v>
      </c>
      <c r="F10" s="91">
        <v>2347</v>
      </c>
      <c r="G10" s="61">
        <v>2934852.5</v>
      </c>
      <c r="H10" s="74">
        <v>3046352.5</v>
      </c>
      <c r="I10" s="61">
        <v>5981205</v>
      </c>
      <c r="J10" s="78">
        <v>2510</v>
      </c>
      <c r="K10" s="61">
        <v>2519149.5</v>
      </c>
      <c r="L10" s="61">
        <v>2008993.75</v>
      </c>
      <c r="M10" s="61">
        <v>4528143.25</v>
      </c>
    </row>
    <row r="11" spans="1:13" ht="22.5" x14ac:dyDescent="0.35">
      <c r="A11" s="88" t="s">
        <v>6</v>
      </c>
      <c r="B11" s="81">
        <v>1374</v>
      </c>
      <c r="C11" s="28">
        <v>722719.75</v>
      </c>
      <c r="D11" s="28">
        <v>680445.25</v>
      </c>
      <c r="E11" s="28">
        <v>1403165</v>
      </c>
      <c r="F11" s="91">
        <v>1324</v>
      </c>
      <c r="G11" s="61">
        <v>1625683.5</v>
      </c>
      <c r="H11" s="74">
        <v>1559212.25</v>
      </c>
      <c r="I11" s="61">
        <v>3184895.75</v>
      </c>
      <c r="J11" s="78">
        <v>1421</v>
      </c>
      <c r="K11" s="61">
        <v>1155142.25</v>
      </c>
      <c r="L11" s="61">
        <v>1038769</v>
      </c>
      <c r="M11" s="61">
        <v>2193911.25</v>
      </c>
    </row>
    <row r="12" spans="1:13" ht="22.5" x14ac:dyDescent="0.35">
      <c r="A12" s="88" t="s">
        <v>7</v>
      </c>
      <c r="B12" s="81">
        <v>4569</v>
      </c>
      <c r="C12" s="28">
        <v>3086997.25</v>
      </c>
      <c r="D12" s="28">
        <v>2299926.25</v>
      </c>
      <c r="E12" s="28">
        <v>5386923.5</v>
      </c>
      <c r="F12" s="91">
        <v>4714</v>
      </c>
      <c r="G12" s="61">
        <v>5731160</v>
      </c>
      <c r="H12" s="74">
        <v>5455014.25</v>
      </c>
      <c r="I12" s="61">
        <v>11186174.25</v>
      </c>
      <c r="J12" s="78">
        <v>5000</v>
      </c>
      <c r="K12" s="61">
        <v>4667619.75</v>
      </c>
      <c r="L12" s="61">
        <v>3851291.25</v>
      </c>
      <c r="M12" s="61">
        <v>8518911</v>
      </c>
    </row>
    <row r="13" spans="1:13" ht="22.5" x14ac:dyDescent="0.35">
      <c r="A13" s="88" t="s">
        <v>8</v>
      </c>
      <c r="B13" s="81">
        <v>1786</v>
      </c>
      <c r="C13" s="28">
        <v>936166.75</v>
      </c>
      <c r="D13" s="28">
        <v>941849.75</v>
      </c>
      <c r="E13" s="28">
        <v>1878016.5</v>
      </c>
      <c r="F13" s="91">
        <v>1957</v>
      </c>
      <c r="G13" s="61">
        <v>1965054.5</v>
      </c>
      <c r="H13" s="74">
        <v>2274833.59</v>
      </c>
      <c r="I13" s="61">
        <v>4239888.09</v>
      </c>
      <c r="J13" s="78">
        <v>2614</v>
      </c>
      <c r="K13" s="61">
        <v>1766517.75</v>
      </c>
      <c r="L13" s="61">
        <v>1737511</v>
      </c>
      <c r="M13" s="61">
        <v>3504028.75</v>
      </c>
    </row>
    <row r="14" spans="1:13" ht="22.5" x14ac:dyDescent="0.35">
      <c r="A14" s="88" t="s">
        <v>9</v>
      </c>
      <c r="B14" s="81">
        <v>2762</v>
      </c>
      <c r="C14" s="28">
        <v>1342592.25</v>
      </c>
      <c r="D14" s="28">
        <v>1474238.55</v>
      </c>
      <c r="E14" s="28">
        <v>2816830.8</v>
      </c>
      <c r="F14" s="91">
        <v>2634</v>
      </c>
      <c r="G14" s="61">
        <v>2588225.7000000002</v>
      </c>
      <c r="H14" s="74">
        <v>3397497.0300000003</v>
      </c>
      <c r="I14" s="61">
        <v>5985722.7300000004</v>
      </c>
      <c r="J14" s="78">
        <v>3072</v>
      </c>
      <c r="K14" s="61">
        <v>2335982.25</v>
      </c>
      <c r="L14" s="61">
        <v>2315542.75</v>
      </c>
      <c r="M14" s="61">
        <v>4651525</v>
      </c>
    </row>
    <row r="15" spans="1:13" ht="22.5" x14ac:dyDescent="0.35">
      <c r="A15" s="88" t="s">
        <v>10</v>
      </c>
      <c r="B15" s="81">
        <v>1812</v>
      </c>
      <c r="C15" s="28">
        <v>1329637.75</v>
      </c>
      <c r="D15" s="28">
        <v>985318.25</v>
      </c>
      <c r="E15" s="28">
        <v>2314956</v>
      </c>
      <c r="F15" s="91">
        <v>1689</v>
      </c>
      <c r="G15" s="61">
        <v>2054525.75</v>
      </c>
      <c r="H15" s="74">
        <v>2139739.5</v>
      </c>
      <c r="I15" s="61">
        <v>4194265.25</v>
      </c>
      <c r="J15" s="78">
        <v>1716</v>
      </c>
      <c r="K15" s="61">
        <v>1422301.25</v>
      </c>
      <c r="L15" s="61">
        <v>1306228.75</v>
      </c>
      <c r="M15" s="61">
        <v>2728530</v>
      </c>
    </row>
    <row r="16" spans="1:13" ht="22.5" x14ac:dyDescent="0.35">
      <c r="A16" s="88" t="s">
        <v>11</v>
      </c>
      <c r="B16" s="81">
        <v>1958</v>
      </c>
      <c r="C16" s="28">
        <v>1267348.75</v>
      </c>
      <c r="D16" s="28">
        <v>1024964.25</v>
      </c>
      <c r="E16" s="28">
        <v>2292313</v>
      </c>
      <c r="F16" s="91">
        <v>2465</v>
      </c>
      <c r="G16" s="61">
        <v>2725048</v>
      </c>
      <c r="H16" s="74">
        <v>2632081.5</v>
      </c>
      <c r="I16" s="61">
        <v>5357129.5</v>
      </c>
      <c r="J16" s="78">
        <v>2585</v>
      </c>
      <c r="K16" s="61">
        <v>1716507.25</v>
      </c>
      <c r="L16" s="61">
        <v>1828120</v>
      </c>
      <c r="M16" s="61">
        <v>3544627.25</v>
      </c>
    </row>
    <row r="17" spans="1:13" ht="22.5" x14ac:dyDescent="0.35">
      <c r="A17" s="88" t="s">
        <v>12</v>
      </c>
      <c r="B17" s="81">
        <v>3320</v>
      </c>
      <c r="C17" s="28">
        <v>1800592.75</v>
      </c>
      <c r="D17" s="28">
        <v>1629581.5</v>
      </c>
      <c r="E17" s="28">
        <v>3430174.25</v>
      </c>
      <c r="F17" s="91">
        <v>3535</v>
      </c>
      <c r="G17" s="61">
        <v>3756951.75</v>
      </c>
      <c r="H17" s="74">
        <v>4188442.75</v>
      </c>
      <c r="I17" s="61">
        <v>7945394.5</v>
      </c>
      <c r="J17" s="78">
        <v>3503</v>
      </c>
      <c r="K17" s="61">
        <v>2752947.5</v>
      </c>
      <c r="L17" s="61">
        <v>2670874</v>
      </c>
      <c r="M17" s="61">
        <v>5423821.5</v>
      </c>
    </row>
    <row r="18" spans="1:13" ht="22.5" x14ac:dyDescent="0.35">
      <c r="A18" s="88" t="s">
        <v>13</v>
      </c>
      <c r="B18" s="81">
        <v>796</v>
      </c>
      <c r="C18" s="28">
        <v>403880</v>
      </c>
      <c r="D18" s="28">
        <v>408420.75</v>
      </c>
      <c r="E18" s="28">
        <v>812300.75</v>
      </c>
      <c r="F18" s="91">
        <v>1053</v>
      </c>
      <c r="G18" s="61">
        <v>1049680.75</v>
      </c>
      <c r="H18" s="74">
        <v>1264328.2</v>
      </c>
      <c r="I18" s="61">
        <v>2314008.9500000002</v>
      </c>
      <c r="J18" s="78">
        <v>1080</v>
      </c>
      <c r="K18" s="61">
        <v>968647.5</v>
      </c>
      <c r="L18" s="61">
        <v>809404.5</v>
      </c>
      <c r="M18" s="61">
        <v>1778052</v>
      </c>
    </row>
    <row r="19" spans="1:13" ht="22.5" x14ac:dyDescent="0.35">
      <c r="A19" s="88" t="s">
        <v>14</v>
      </c>
      <c r="B19" s="81">
        <v>3625</v>
      </c>
      <c r="C19" s="28">
        <v>2419435.75</v>
      </c>
      <c r="D19" s="28">
        <v>1892326.5</v>
      </c>
      <c r="E19" s="28">
        <v>4311762.25</v>
      </c>
      <c r="F19" s="91">
        <v>3541</v>
      </c>
      <c r="G19" s="61">
        <v>4113120.5</v>
      </c>
      <c r="H19" s="74">
        <v>4434049.25</v>
      </c>
      <c r="I19" s="61">
        <v>8547169.75</v>
      </c>
      <c r="J19" s="78">
        <v>3434</v>
      </c>
      <c r="K19" s="61">
        <v>3025649.3</v>
      </c>
      <c r="L19" s="61">
        <v>2787687.75</v>
      </c>
      <c r="M19" s="61">
        <v>5813337.0499999998</v>
      </c>
    </row>
    <row r="20" spans="1:13" ht="22.5" x14ac:dyDescent="0.35">
      <c r="A20" s="88" t="s">
        <v>15</v>
      </c>
      <c r="B20" s="81">
        <v>1747</v>
      </c>
      <c r="C20" s="28">
        <v>573715.25</v>
      </c>
      <c r="D20" s="28">
        <v>738351.87</v>
      </c>
      <c r="E20" s="28">
        <v>1312067.1200000001</v>
      </c>
      <c r="F20" s="91">
        <v>1464</v>
      </c>
      <c r="G20" s="61">
        <v>969922</v>
      </c>
      <c r="H20" s="74">
        <v>1462893.18</v>
      </c>
      <c r="I20" s="61">
        <v>2432815.1799999997</v>
      </c>
      <c r="J20" s="78">
        <v>1371</v>
      </c>
      <c r="K20" s="61">
        <v>668022.35</v>
      </c>
      <c r="L20" s="61">
        <v>909529.75</v>
      </c>
      <c r="M20" s="61">
        <v>1577552.1</v>
      </c>
    </row>
    <row r="21" spans="1:13" ht="22.5" x14ac:dyDescent="0.35">
      <c r="A21" s="88" t="s">
        <v>16</v>
      </c>
      <c r="B21" s="81">
        <v>503</v>
      </c>
      <c r="C21" s="28">
        <v>187816.25</v>
      </c>
      <c r="D21" s="28">
        <v>240742.25</v>
      </c>
      <c r="E21" s="28">
        <v>428558.5</v>
      </c>
      <c r="F21" s="91">
        <v>451</v>
      </c>
      <c r="G21" s="61">
        <v>475390.4</v>
      </c>
      <c r="H21" s="74">
        <v>586730.75</v>
      </c>
      <c r="I21" s="61">
        <v>1062121.1499999999</v>
      </c>
      <c r="J21" s="78">
        <v>572</v>
      </c>
      <c r="K21" s="61">
        <v>404767</v>
      </c>
      <c r="L21" s="61">
        <v>433517</v>
      </c>
      <c r="M21" s="61">
        <v>838284</v>
      </c>
    </row>
    <row r="22" spans="1:13" ht="22.5" x14ac:dyDescent="0.35">
      <c r="A22" s="88" t="s">
        <v>17</v>
      </c>
      <c r="B22" s="81">
        <v>1259</v>
      </c>
      <c r="C22" s="28">
        <v>2066407.85</v>
      </c>
      <c r="D22" s="28">
        <v>1741293.25</v>
      </c>
      <c r="E22" s="28">
        <v>3807701.1</v>
      </c>
      <c r="F22" s="91">
        <v>15</v>
      </c>
      <c r="G22" s="61">
        <v>76332</v>
      </c>
      <c r="H22" s="74">
        <v>64632.5</v>
      </c>
      <c r="I22" s="61">
        <v>140964.5</v>
      </c>
      <c r="J22" s="79">
        <v>2</v>
      </c>
      <c r="K22" s="61">
        <v>0</v>
      </c>
      <c r="L22" s="61">
        <v>700</v>
      </c>
      <c r="M22" s="61">
        <v>700</v>
      </c>
    </row>
    <row r="23" spans="1:13" ht="23.25" x14ac:dyDescent="0.5">
      <c r="B23" s="90">
        <f>SUM(B5:B22)</f>
        <v>48647</v>
      </c>
      <c r="C23" s="82">
        <v>25977913.850000001</v>
      </c>
      <c r="D23" s="82">
        <v>24206313.82</v>
      </c>
      <c r="E23" s="82">
        <v>50184227.670000002</v>
      </c>
      <c r="F23" s="83">
        <f>SUM(F5:F22)</f>
        <v>49135</v>
      </c>
      <c r="G23" s="63">
        <v>50694488.850000001</v>
      </c>
      <c r="H23" s="84">
        <v>57995514.500000007</v>
      </c>
      <c r="I23" s="63">
        <v>108690003.35000001</v>
      </c>
      <c r="J23" s="85">
        <f>SUM(J5:J22)</f>
        <v>52358</v>
      </c>
      <c r="K23" s="63">
        <v>32298045.649999999</v>
      </c>
      <c r="L23" s="63">
        <v>30947978.399999999</v>
      </c>
      <c r="M23" s="63">
        <v>63246024.049999997</v>
      </c>
    </row>
  </sheetData>
  <mergeCells count="17">
    <mergeCell ref="A1:M1"/>
    <mergeCell ref="J2:J4"/>
    <mergeCell ref="F2:F4"/>
    <mergeCell ref="H3:H4"/>
    <mergeCell ref="I3:I4"/>
    <mergeCell ref="K3:K4"/>
    <mergeCell ref="L3:L4"/>
    <mergeCell ref="M3:M4"/>
    <mergeCell ref="A3:A4"/>
    <mergeCell ref="C3:C4"/>
    <mergeCell ref="D3:D4"/>
    <mergeCell ref="E3:E4"/>
    <mergeCell ref="G3:G4"/>
    <mergeCell ref="C2:E2"/>
    <mergeCell ref="G2:I2"/>
    <mergeCell ref="K2:M2"/>
    <mergeCell ref="B2:B4"/>
  </mergeCells>
  <pageMargins left="0.23622047244094491" right="0.19685039370078741" top="0.74803149606299213" bottom="0.74803149606299213" header="0.31496062992125984" footer="0.31496062992125984"/>
  <pageSetup paperSize="9" scale="7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G17" sqref="G17"/>
    </sheetView>
  </sheetViews>
  <sheetFormatPr defaultRowHeight="22.5" x14ac:dyDescent="0.35"/>
  <cols>
    <col min="1" max="1" width="22.5" style="1" customWidth="1"/>
    <col min="2" max="2" width="10.375" style="1" customWidth="1"/>
    <col min="3" max="3" width="12.875" style="1" customWidth="1"/>
    <col min="4" max="4" width="12.5" style="1" customWidth="1"/>
    <col min="5" max="5" width="11.75" style="1" customWidth="1"/>
    <col min="6" max="6" width="12.375" style="1" customWidth="1"/>
    <col min="7" max="9" width="12.875" style="1" customWidth="1"/>
    <col min="10" max="10" width="12.875" style="1" hidden="1" customWidth="1"/>
    <col min="11" max="11" width="12.375" style="1" bestFit="1" customWidth="1"/>
    <col min="12" max="12" width="9.875" style="1" bestFit="1" customWidth="1"/>
    <col min="13" max="16384" width="9" style="1"/>
  </cols>
  <sheetData>
    <row r="1" spans="1:11" x14ac:dyDescent="0.35">
      <c r="A1" s="1" t="s">
        <v>21</v>
      </c>
    </row>
    <row r="2" spans="1:11" x14ac:dyDescent="0.35">
      <c r="A2" s="1" t="s">
        <v>19</v>
      </c>
    </row>
    <row r="3" spans="1:11" x14ac:dyDescent="0.35">
      <c r="A3" s="209" t="s">
        <v>0</v>
      </c>
      <c r="B3" s="2">
        <v>5610</v>
      </c>
      <c r="C3" s="2">
        <v>5611</v>
      </c>
      <c r="D3" s="2">
        <v>5612</v>
      </c>
      <c r="E3" s="2">
        <v>5701</v>
      </c>
      <c r="F3" s="2">
        <v>5702</v>
      </c>
      <c r="G3" s="2">
        <v>5703</v>
      </c>
      <c r="H3" s="2">
        <v>5704</v>
      </c>
      <c r="I3" s="2">
        <v>5705</v>
      </c>
      <c r="J3" s="2">
        <v>5706</v>
      </c>
    </row>
    <row r="4" spans="1:11" ht="53.25" customHeight="1" x14ac:dyDescent="0.35">
      <c r="A4" s="210"/>
      <c r="B4" s="5" t="s">
        <v>23</v>
      </c>
      <c r="C4" s="5" t="s">
        <v>25</v>
      </c>
      <c r="D4" s="5" t="s">
        <v>24</v>
      </c>
      <c r="E4" s="5" t="s">
        <v>26</v>
      </c>
      <c r="F4" s="5" t="s">
        <v>27</v>
      </c>
      <c r="G4" s="5" t="s">
        <v>28</v>
      </c>
      <c r="H4" s="5" t="s">
        <v>29</v>
      </c>
      <c r="I4" s="5" t="s">
        <v>30</v>
      </c>
      <c r="J4" s="5" t="s">
        <v>18</v>
      </c>
      <c r="K4" s="11" t="s">
        <v>20</v>
      </c>
    </row>
    <row r="5" spans="1:11" x14ac:dyDescent="0.35">
      <c r="A5" s="6" t="s">
        <v>1</v>
      </c>
      <c r="B5" s="10"/>
      <c r="C5" s="10"/>
      <c r="D5" s="10"/>
      <c r="E5" s="3"/>
      <c r="F5" s="3"/>
      <c r="G5" s="3"/>
      <c r="H5" s="3"/>
      <c r="I5" s="3"/>
      <c r="J5" s="3"/>
      <c r="K5" s="3">
        <f t="shared" ref="K5:K22" si="0">SUM(B5:I5)</f>
        <v>0</v>
      </c>
    </row>
    <row r="6" spans="1:11" x14ac:dyDescent="0.35">
      <c r="A6" s="6" t="s">
        <v>22</v>
      </c>
      <c r="B6" s="10">
        <v>4947</v>
      </c>
      <c r="C6" s="10">
        <v>9248</v>
      </c>
      <c r="D6" s="10">
        <v>3485</v>
      </c>
      <c r="E6" s="3">
        <v>3445</v>
      </c>
      <c r="F6" s="3">
        <v>10835</v>
      </c>
      <c r="G6" s="13">
        <v>0</v>
      </c>
      <c r="H6" s="13">
        <v>0</v>
      </c>
      <c r="I6" s="13">
        <v>0</v>
      </c>
      <c r="J6" s="3"/>
      <c r="K6" s="3">
        <f t="shared" si="0"/>
        <v>31960</v>
      </c>
    </row>
    <row r="7" spans="1:11" x14ac:dyDescent="0.35">
      <c r="A7" s="7" t="s">
        <v>2</v>
      </c>
      <c r="B7" s="10"/>
      <c r="C7" s="10"/>
      <c r="D7" s="8"/>
      <c r="E7" s="3"/>
      <c r="F7" s="3"/>
      <c r="G7" s="3"/>
      <c r="H7" s="3"/>
      <c r="I7" s="3"/>
      <c r="J7" s="3"/>
      <c r="K7" s="3">
        <f t="shared" si="0"/>
        <v>0</v>
      </c>
    </row>
    <row r="8" spans="1:11" x14ac:dyDescent="0.35">
      <c r="A8" s="7" t="s">
        <v>3</v>
      </c>
      <c r="B8" s="10"/>
      <c r="C8" s="10"/>
      <c r="D8" s="8"/>
      <c r="E8" s="3"/>
      <c r="F8" s="3"/>
      <c r="G8" s="3"/>
      <c r="H8" s="3"/>
      <c r="I8" s="3"/>
      <c r="J8" s="3"/>
      <c r="K8" s="3">
        <f t="shared" si="0"/>
        <v>0</v>
      </c>
    </row>
    <row r="9" spans="1:11" x14ac:dyDescent="0.35">
      <c r="A9" s="7" t="s">
        <v>4</v>
      </c>
      <c r="B9" s="10"/>
      <c r="C9" s="10"/>
      <c r="D9" s="8"/>
      <c r="E9" s="3"/>
      <c r="F9" s="3"/>
      <c r="G9" s="3"/>
      <c r="H9" s="3"/>
      <c r="I9" s="3"/>
      <c r="J9" s="3"/>
      <c r="K9" s="3">
        <f t="shared" si="0"/>
        <v>0</v>
      </c>
    </row>
    <row r="10" spans="1:11" x14ac:dyDescent="0.35">
      <c r="A10" s="7" t="s">
        <v>5</v>
      </c>
      <c r="B10" s="10"/>
      <c r="C10" s="10"/>
      <c r="D10" s="8"/>
      <c r="E10" s="3"/>
      <c r="F10" s="3"/>
      <c r="G10" s="3"/>
      <c r="H10" s="3"/>
      <c r="I10" s="3"/>
      <c r="J10" s="3"/>
      <c r="K10" s="3">
        <f t="shared" si="0"/>
        <v>0</v>
      </c>
    </row>
    <row r="11" spans="1:11" x14ac:dyDescent="0.35">
      <c r="A11" s="7" t="s">
        <v>6</v>
      </c>
      <c r="B11" s="10"/>
      <c r="C11" s="10"/>
      <c r="D11" s="8"/>
      <c r="E11" s="3"/>
      <c r="F11" s="3"/>
      <c r="G11" s="3"/>
      <c r="H11" s="3"/>
      <c r="I11" s="3"/>
      <c r="J11" s="3"/>
      <c r="K11" s="3">
        <f t="shared" si="0"/>
        <v>0</v>
      </c>
    </row>
    <row r="12" spans="1:11" x14ac:dyDescent="0.35">
      <c r="A12" s="7" t="s">
        <v>7</v>
      </c>
      <c r="B12" s="10"/>
      <c r="C12" s="10"/>
      <c r="D12" s="8"/>
      <c r="E12" s="3"/>
      <c r="F12" s="3"/>
      <c r="G12" s="3"/>
      <c r="H12" s="3"/>
      <c r="I12" s="3"/>
      <c r="J12" s="3"/>
      <c r="K12" s="3">
        <f t="shared" si="0"/>
        <v>0</v>
      </c>
    </row>
    <row r="13" spans="1:11" x14ac:dyDescent="0.35">
      <c r="A13" s="7" t="s">
        <v>8</v>
      </c>
      <c r="B13" s="10"/>
      <c r="C13" s="10"/>
      <c r="D13" s="8"/>
      <c r="E13" s="3"/>
      <c r="F13" s="3"/>
      <c r="G13" s="3"/>
      <c r="H13" s="3"/>
      <c r="I13" s="3"/>
      <c r="J13" s="3"/>
      <c r="K13" s="3">
        <f t="shared" si="0"/>
        <v>0</v>
      </c>
    </row>
    <row r="14" spans="1:11" x14ac:dyDescent="0.35">
      <c r="A14" s="7" t="s">
        <v>9</v>
      </c>
      <c r="B14" s="10"/>
      <c r="C14" s="10"/>
      <c r="D14" s="8"/>
      <c r="E14" s="3"/>
      <c r="F14" s="3"/>
      <c r="G14" s="3"/>
      <c r="H14" s="3"/>
      <c r="I14" s="3"/>
      <c r="J14" s="3"/>
      <c r="K14" s="3">
        <f t="shared" si="0"/>
        <v>0</v>
      </c>
    </row>
    <row r="15" spans="1:11" x14ac:dyDescent="0.35">
      <c r="A15" s="7" t="s">
        <v>10</v>
      </c>
      <c r="B15" s="10"/>
      <c r="C15" s="10"/>
      <c r="D15" s="8"/>
      <c r="E15" s="3"/>
      <c r="F15" s="3"/>
      <c r="G15" s="3"/>
      <c r="H15" s="3"/>
      <c r="I15" s="3"/>
      <c r="J15" s="3"/>
      <c r="K15" s="3">
        <f t="shared" si="0"/>
        <v>0</v>
      </c>
    </row>
    <row r="16" spans="1:11" x14ac:dyDescent="0.35">
      <c r="A16" s="7" t="s">
        <v>11</v>
      </c>
      <c r="B16" s="10"/>
      <c r="C16" s="10"/>
      <c r="D16" s="8"/>
      <c r="E16" s="3"/>
      <c r="F16" s="3"/>
      <c r="G16" s="3"/>
      <c r="H16" s="3"/>
      <c r="I16" s="3"/>
      <c r="J16" s="3"/>
      <c r="K16" s="3">
        <f t="shared" si="0"/>
        <v>0</v>
      </c>
    </row>
    <row r="17" spans="1:12" x14ac:dyDescent="0.35">
      <c r="A17" s="7" t="s">
        <v>12</v>
      </c>
      <c r="B17" s="10"/>
      <c r="C17" s="10"/>
      <c r="D17" s="8"/>
      <c r="E17" s="3"/>
      <c r="F17" s="3"/>
      <c r="G17" s="3"/>
      <c r="H17" s="3"/>
      <c r="I17" s="3"/>
      <c r="J17" s="3"/>
      <c r="K17" s="3">
        <f t="shared" si="0"/>
        <v>0</v>
      </c>
    </row>
    <row r="18" spans="1:12" x14ac:dyDescent="0.35">
      <c r="A18" s="7" t="s">
        <v>13</v>
      </c>
      <c r="B18" s="10"/>
      <c r="C18" s="10"/>
      <c r="D18" s="8"/>
      <c r="E18" s="3"/>
      <c r="F18" s="3"/>
      <c r="G18" s="3"/>
      <c r="H18" s="3"/>
      <c r="I18" s="3"/>
      <c r="J18" s="3"/>
      <c r="K18" s="3">
        <f t="shared" si="0"/>
        <v>0</v>
      </c>
    </row>
    <row r="19" spans="1:12" x14ac:dyDescent="0.35">
      <c r="A19" s="7" t="s">
        <v>14</v>
      </c>
      <c r="B19" s="10"/>
      <c r="C19" s="10"/>
      <c r="D19" s="8"/>
      <c r="E19" s="3"/>
      <c r="F19" s="3"/>
      <c r="G19" s="3"/>
      <c r="H19" s="3"/>
      <c r="I19" s="3"/>
      <c r="J19" s="3"/>
      <c r="K19" s="3">
        <f t="shared" si="0"/>
        <v>0</v>
      </c>
    </row>
    <row r="20" spans="1:12" x14ac:dyDescent="0.35">
      <c r="A20" s="7" t="s">
        <v>15</v>
      </c>
      <c r="B20" s="10"/>
      <c r="C20" s="10"/>
      <c r="D20" s="8"/>
      <c r="E20" s="3"/>
      <c r="F20" s="3"/>
      <c r="G20" s="3"/>
      <c r="H20" s="3"/>
      <c r="I20" s="3"/>
      <c r="J20" s="3"/>
      <c r="K20" s="3">
        <f t="shared" si="0"/>
        <v>0</v>
      </c>
    </row>
    <row r="21" spans="1:12" x14ac:dyDescent="0.35">
      <c r="A21" s="7" t="s">
        <v>16</v>
      </c>
      <c r="B21" s="10"/>
      <c r="C21" s="10"/>
      <c r="D21" s="8"/>
      <c r="E21" s="3"/>
      <c r="F21" s="3"/>
      <c r="G21" s="3"/>
      <c r="H21" s="3"/>
      <c r="I21" s="3"/>
      <c r="J21" s="3"/>
      <c r="K21" s="3">
        <f t="shared" si="0"/>
        <v>0</v>
      </c>
    </row>
    <row r="22" spans="1:12" x14ac:dyDescent="0.35">
      <c r="A22" s="7" t="s">
        <v>17</v>
      </c>
      <c r="B22" s="10"/>
      <c r="C22" s="10"/>
      <c r="D22" s="8"/>
      <c r="E22" s="3"/>
      <c r="F22" s="3"/>
      <c r="G22" s="3"/>
      <c r="H22" s="3"/>
      <c r="I22" s="3"/>
      <c r="J22" s="3"/>
      <c r="K22" s="3">
        <f t="shared" si="0"/>
        <v>0</v>
      </c>
    </row>
    <row r="23" spans="1:12" x14ac:dyDescent="0.35">
      <c r="B23" s="9">
        <f>SUM(B5:B22)</f>
        <v>4947</v>
      </c>
      <c r="C23" s="9">
        <f>SUM(C5:C22)</f>
        <v>9248</v>
      </c>
      <c r="D23" s="3">
        <f>SUM(D5:D22)</f>
        <v>3485</v>
      </c>
      <c r="E23" s="3">
        <f>SUM(E5:E22)</f>
        <v>3445</v>
      </c>
      <c r="F23" s="3">
        <f t="shared" ref="F23:K23" si="1">SUM(F5:F22)</f>
        <v>10835</v>
      </c>
      <c r="G23" s="3">
        <f t="shared" si="1"/>
        <v>0</v>
      </c>
      <c r="H23" s="3">
        <f t="shared" si="1"/>
        <v>0</v>
      </c>
      <c r="I23" s="3">
        <f t="shared" si="1"/>
        <v>0</v>
      </c>
      <c r="J23" s="3"/>
      <c r="K23" s="3">
        <f t="shared" si="1"/>
        <v>31960</v>
      </c>
      <c r="L23" s="4"/>
    </row>
  </sheetData>
  <mergeCells count="1">
    <mergeCell ref="A3:A4"/>
  </mergeCells>
  <conditionalFormatting sqref="K5:K22">
    <cfRule type="cellIs" dxfId="0" priority="2" operator="greaterThan">
      <formula>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T21"/>
  <sheetViews>
    <sheetView workbookViewId="0">
      <pane xSplit="1" ySplit="3" topLeftCell="AM4" activePane="bottomRight" state="frozen"/>
      <selection pane="topRight" activeCell="B1" sqref="B1"/>
      <selection pane="bottomLeft" activeCell="A4" sqref="A4"/>
      <selection pane="bottomRight" activeCell="AO2" sqref="AO2:AQ2"/>
    </sheetView>
  </sheetViews>
  <sheetFormatPr defaultColWidth="9" defaultRowHeight="10.5" outlineLevelRow="2" x14ac:dyDescent="0.15"/>
  <cols>
    <col min="1" max="1" width="17.75" style="47" bestFit="1" customWidth="1"/>
    <col min="2" max="2" width="12.125" style="47" customWidth="1"/>
    <col min="3" max="3" width="12.875" style="47" customWidth="1"/>
    <col min="4" max="4" width="11.25" style="47" customWidth="1"/>
    <col min="5" max="5" width="12" style="47" customWidth="1"/>
    <col min="6" max="6" width="12.375" style="47" customWidth="1"/>
    <col min="7" max="7" width="11.125" style="47" customWidth="1"/>
    <col min="8" max="8" width="12" style="47" customWidth="1"/>
    <col min="9" max="9" width="13.625" style="47" customWidth="1"/>
    <col min="10" max="10" width="13.75" style="47" bestFit="1" customWidth="1"/>
    <col min="11" max="11" width="15.375" style="47" bestFit="1" customWidth="1"/>
    <col min="12" max="12" width="19" style="47" bestFit="1" customWidth="1"/>
    <col min="13" max="13" width="13.75" style="47" bestFit="1" customWidth="1"/>
    <col min="14" max="14" width="15.375" style="47" bestFit="1" customWidth="1"/>
    <col min="15" max="15" width="19" style="47" bestFit="1" customWidth="1"/>
    <col min="16" max="16" width="13.75" style="47" bestFit="1" customWidth="1"/>
    <col min="17" max="17" width="15.375" style="47" bestFit="1" customWidth="1"/>
    <col min="18" max="18" width="19" style="47" bestFit="1" customWidth="1"/>
    <col min="19" max="19" width="13.75" style="47" bestFit="1" customWidth="1"/>
    <col min="20" max="20" width="15.375" style="47" bestFit="1" customWidth="1"/>
    <col min="21" max="21" width="19" style="47" bestFit="1" customWidth="1"/>
    <col min="22" max="22" width="13.75" style="47" bestFit="1" customWidth="1"/>
    <col min="23" max="23" width="15.375" style="47" bestFit="1" customWidth="1"/>
    <col min="24" max="24" width="19" style="47" bestFit="1" customWidth="1"/>
    <col min="25" max="25" width="13.75" style="47" bestFit="1" customWidth="1"/>
    <col min="26" max="26" width="15.375" style="47" bestFit="1" customWidth="1"/>
    <col min="27" max="27" width="19" style="47" bestFit="1" customWidth="1"/>
    <col min="28" max="28" width="13.75" style="47" bestFit="1" customWidth="1"/>
    <col min="29" max="29" width="15.375" style="47" bestFit="1" customWidth="1"/>
    <col min="30" max="30" width="19" style="47" bestFit="1" customWidth="1"/>
    <col min="31" max="31" width="13.75" style="47" bestFit="1" customWidth="1"/>
    <col min="32" max="32" width="15.375" style="47" bestFit="1" customWidth="1"/>
    <col min="33" max="33" width="19" style="47" bestFit="1" customWidth="1"/>
    <col min="34" max="34" width="13.75" style="47" bestFit="1" customWidth="1"/>
    <col min="35" max="35" width="15.375" style="47" bestFit="1" customWidth="1"/>
    <col min="36" max="36" width="19" style="47" bestFit="1" customWidth="1"/>
    <col min="37" max="37" width="13.75" style="47" bestFit="1" customWidth="1"/>
    <col min="38" max="38" width="15.375" style="47" bestFit="1" customWidth="1"/>
    <col min="39" max="39" width="19" style="47" bestFit="1" customWidth="1"/>
    <col min="40" max="40" width="13.75" style="47" bestFit="1" customWidth="1"/>
    <col min="41" max="41" width="15.375" style="47" bestFit="1" customWidth="1"/>
    <col min="42" max="42" width="19" style="47" bestFit="1" customWidth="1"/>
    <col min="43" max="43" width="13.75" style="47" bestFit="1" customWidth="1"/>
    <col min="44" max="46" width="13.75" style="47" customWidth="1"/>
    <col min="47" max="16384" width="9" style="47"/>
  </cols>
  <sheetData>
    <row r="1" spans="1:46" ht="17.25" customHeight="1" x14ac:dyDescent="0.15">
      <c r="A1" s="137" t="s">
        <v>0</v>
      </c>
      <c r="B1" s="138" t="s">
        <v>41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46"/>
      <c r="AS1" s="46"/>
      <c r="AT1" s="46"/>
    </row>
    <row r="2" spans="1:46" ht="17.25" customHeight="1" outlineLevel="1" x14ac:dyDescent="0.2">
      <c r="A2" s="137"/>
      <c r="B2" s="136" t="s">
        <v>42</v>
      </c>
      <c r="C2" s="136"/>
      <c r="D2" s="136"/>
      <c r="E2" s="136" t="s">
        <v>43</v>
      </c>
      <c r="F2" s="136"/>
      <c r="G2" s="136"/>
      <c r="H2" s="136">
        <v>5506</v>
      </c>
      <c r="I2" s="136"/>
      <c r="J2" s="136"/>
      <c r="K2" s="136">
        <v>5507</v>
      </c>
      <c r="L2" s="136"/>
      <c r="M2" s="136"/>
      <c r="N2" s="136">
        <v>5508</v>
      </c>
      <c r="O2" s="136"/>
      <c r="P2" s="136"/>
      <c r="Q2" s="136">
        <v>5509</v>
      </c>
      <c r="R2" s="136"/>
      <c r="S2" s="136"/>
      <c r="T2" s="136" t="s">
        <v>44</v>
      </c>
      <c r="U2" s="136"/>
      <c r="V2" s="136"/>
      <c r="W2" s="136" t="s">
        <v>45</v>
      </c>
      <c r="X2" s="136"/>
      <c r="Y2" s="136"/>
      <c r="Z2" s="136" t="s">
        <v>46</v>
      </c>
      <c r="AA2" s="136"/>
      <c r="AB2" s="136"/>
      <c r="AC2" s="136" t="s">
        <v>47</v>
      </c>
      <c r="AD2" s="136"/>
      <c r="AE2" s="136"/>
      <c r="AF2" s="136" t="s">
        <v>48</v>
      </c>
      <c r="AG2" s="136"/>
      <c r="AH2" s="136"/>
      <c r="AI2" s="136" t="s">
        <v>49</v>
      </c>
      <c r="AJ2" s="136"/>
      <c r="AK2" s="136"/>
      <c r="AL2" s="136" t="s">
        <v>50</v>
      </c>
      <c r="AM2" s="136"/>
      <c r="AN2" s="136"/>
      <c r="AO2" s="136">
        <v>5605</v>
      </c>
      <c r="AP2" s="136"/>
      <c r="AQ2" s="136"/>
      <c r="AR2" s="134" t="s">
        <v>35</v>
      </c>
      <c r="AS2" s="134" t="s">
        <v>36</v>
      </c>
      <c r="AT2" s="135" t="s">
        <v>37</v>
      </c>
    </row>
    <row r="3" spans="1:46" ht="42.75" customHeight="1" outlineLevel="1" x14ac:dyDescent="0.15">
      <c r="A3" s="137"/>
      <c r="B3" s="48" t="s">
        <v>51</v>
      </c>
      <c r="C3" s="48" t="s">
        <v>18</v>
      </c>
      <c r="D3" s="49" t="s">
        <v>52</v>
      </c>
      <c r="E3" s="48" t="s">
        <v>51</v>
      </c>
      <c r="F3" s="48" t="s">
        <v>18</v>
      </c>
      <c r="G3" s="49" t="s">
        <v>52</v>
      </c>
      <c r="H3" s="48" t="s">
        <v>51</v>
      </c>
      <c r="I3" s="48" t="s">
        <v>18</v>
      </c>
      <c r="J3" s="49" t="s">
        <v>52</v>
      </c>
      <c r="K3" s="48" t="s">
        <v>51</v>
      </c>
      <c r="L3" s="48" t="s">
        <v>18</v>
      </c>
      <c r="M3" s="49" t="s">
        <v>52</v>
      </c>
      <c r="N3" s="48" t="s">
        <v>51</v>
      </c>
      <c r="O3" s="48" t="s">
        <v>18</v>
      </c>
      <c r="P3" s="49" t="s">
        <v>52</v>
      </c>
      <c r="Q3" s="48" t="s">
        <v>51</v>
      </c>
      <c r="R3" s="48" t="s">
        <v>18</v>
      </c>
      <c r="S3" s="49" t="s">
        <v>52</v>
      </c>
      <c r="T3" s="48" t="s">
        <v>51</v>
      </c>
      <c r="U3" s="48" t="s">
        <v>18</v>
      </c>
      <c r="V3" s="49" t="s">
        <v>52</v>
      </c>
      <c r="W3" s="48" t="s">
        <v>51</v>
      </c>
      <c r="X3" s="48" t="s">
        <v>18</v>
      </c>
      <c r="Y3" s="49" t="s">
        <v>52</v>
      </c>
      <c r="Z3" s="48" t="s">
        <v>51</v>
      </c>
      <c r="AA3" s="48" t="s">
        <v>18</v>
      </c>
      <c r="AB3" s="49" t="s">
        <v>52</v>
      </c>
      <c r="AC3" s="48" t="s">
        <v>51</v>
      </c>
      <c r="AD3" s="48" t="s">
        <v>18</v>
      </c>
      <c r="AE3" s="49" t="s">
        <v>52</v>
      </c>
      <c r="AF3" s="48" t="s">
        <v>51</v>
      </c>
      <c r="AG3" s="48" t="s">
        <v>18</v>
      </c>
      <c r="AH3" s="49" t="s">
        <v>52</v>
      </c>
      <c r="AI3" s="48" t="s">
        <v>51</v>
      </c>
      <c r="AJ3" s="48" t="s">
        <v>18</v>
      </c>
      <c r="AK3" s="49" t="s">
        <v>52</v>
      </c>
      <c r="AL3" s="48" t="s">
        <v>51</v>
      </c>
      <c r="AM3" s="48" t="s">
        <v>18</v>
      </c>
      <c r="AN3" s="49" t="s">
        <v>52</v>
      </c>
      <c r="AO3" s="48" t="s">
        <v>51</v>
      </c>
      <c r="AP3" s="48" t="s">
        <v>18</v>
      </c>
      <c r="AQ3" s="49" t="s">
        <v>52</v>
      </c>
      <c r="AR3" s="134"/>
      <c r="AS3" s="134"/>
      <c r="AT3" s="135"/>
    </row>
    <row r="4" spans="1:46" ht="17.25" customHeight="1" outlineLevel="2" x14ac:dyDescent="0.15">
      <c r="A4" s="54" t="s">
        <v>1</v>
      </c>
      <c r="B4" s="55">
        <v>9250</v>
      </c>
      <c r="C4" s="55">
        <v>3610</v>
      </c>
      <c r="D4" s="55">
        <v>12860</v>
      </c>
      <c r="E4" s="55">
        <v>0</v>
      </c>
      <c r="F4" s="55">
        <v>700</v>
      </c>
      <c r="G4" s="55">
        <v>700</v>
      </c>
      <c r="H4" s="55">
        <v>183172.5</v>
      </c>
      <c r="I4" s="55">
        <v>155210.75</v>
      </c>
      <c r="J4" s="55">
        <v>338383.25</v>
      </c>
      <c r="K4" s="55">
        <v>127506</v>
      </c>
      <c r="L4" s="55">
        <v>143215.75</v>
      </c>
      <c r="M4" s="55">
        <v>270721.75</v>
      </c>
      <c r="N4" s="55">
        <v>124792.5</v>
      </c>
      <c r="O4" s="55">
        <v>147220.5</v>
      </c>
      <c r="P4" s="55">
        <v>272013</v>
      </c>
      <c r="Q4" s="55">
        <v>102781.75</v>
      </c>
      <c r="R4" s="55">
        <v>91730.5</v>
      </c>
      <c r="S4" s="55">
        <v>194512.25</v>
      </c>
      <c r="T4" s="55">
        <v>135999.25</v>
      </c>
      <c r="U4" s="55">
        <v>125805.5</v>
      </c>
      <c r="V4" s="55">
        <v>261804.75</v>
      </c>
      <c r="W4" s="55">
        <v>186428.5</v>
      </c>
      <c r="X4" s="55">
        <v>140307.25</v>
      </c>
      <c r="Y4" s="55">
        <v>326735.75</v>
      </c>
      <c r="Z4" s="55">
        <v>387773.25</v>
      </c>
      <c r="AA4" s="55">
        <v>312663.5</v>
      </c>
      <c r="AB4" s="55">
        <v>700436.75</v>
      </c>
      <c r="AC4" s="55">
        <v>141276.5</v>
      </c>
      <c r="AD4" s="55">
        <v>144182</v>
      </c>
      <c r="AE4" s="55">
        <v>285458.5</v>
      </c>
      <c r="AF4" s="55">
        <v>60921</v>
      </c>
      <c r="AG4" s="55">
        <v>20547.5</v>
      </c>
      <c r="AH4" s="55">
        <v>81468.5</v>
      </c>
      <c r="AI4" s="55">
        <v>240549.5</v>
      </c>
      <c r="AJ4" s="55">
        <v>234861</v>
      </c>
      <c r="AK4" s="55">
        <v>475410.5</v>
      </c>
      <c r="AL4" s="55">
        <v>178313.5</v>
      </c>
      <c r="AM4" s="55">
        <v>165357.75</v>
      </c>
      <c r="AN4" s="55">
        <v>343671.25</v>
      </c>
      <c r="AO4" s="55">
        <v>155376</v>
      </c>
      <c r="AP4" s="55">
        <v>131474</v>
      </c>
      <c r="AQ4" s="55">
        <v>286850</v>
      </c>
      <c r="AR4" s="55">
        <v>2034140.25</v>
      </c>
      <c r="AS4" s="55">
        <v>1816886</v>
      </c>
      <c r="AT4" s="55">
        <v>3851026.25</v>
      </c>
    </row>
    <row r="5" spans="1:46" ht="17.25" customHeight="1" outlineLevel="2" x14ac:dyDescent="0.15">
      <c r="A5" s="50" t="s">
        <v>2</v>
      </c>
      <c r="B5" s="51">
        <v>0</v>
      </c>
      <c r="C5" s="51">
        <v>0</v>
      </c>
      <c r="D5" s="51">
        <v>0</v>
      </c>
      <c r="E5" s="51">
        <v>0</v>
      </c>
      <c r="F5" s="51">
        <v>0</v>
      </c>
      <c r="G5" s="51">
        <v>0</v>
      </c>
      <c r="H5" s="51">
        <v>89596.75</v>
      </c>
      <c r="I5" s="51">
        <v>216935.5</v>
      </c>
      <c r="J5" s="51">
        <v>306532.25</v>
      </c>
      <c r="K5" s="51">
        <v>172078.5</v>
      </c>
      <c r="L5" s="51">
        <v>272230.5</v>
      </c>
      <c r="M5" s="51">
        <v>444309</v>
      </c>
      <c r="N5" s="51">
        <v>88266.5</v>
      </c>
      <c r="O5" s="51">
        <v>154684</v>
      </c>
      <c r="P5" s="51">
        <v>242950.5</v>
      </c>
      <c r="Q5" s="51">
        <v>132395.25</v>
      </c>
      <c r="R5" s="51">
        <v>196450.05</v>
      </c>
      <c r="S5" s="51">
        <v>328845.3</v>
      </c>
      <c r="T5" s="51">
        <v>27750.5</v>
      </c>
      <c r="U5" s="51">
        <v>53532.25</v>
      </c>
      <c r="V5" s="51">
        <v>81282.75</v>
      </c>
      <c r="W5" s="51">
        <v>178829</v>
      </c>
      <c r="X5" s="51">
        <v>194588.55</v>
      </c>
      <c r="Y5" s="51">
        <v>373417.55</v>
      </c>
      <c r="Z5" s="51">
        <v>145508</v>
      </c>
      <c r="AA5" s="51">
        <v>308300.25</v>
      </c>
      <c r="AB5" s="51">
        <v>453808.25</v>
      </c>
      <c r="AC5" s="51">
        <v>225497.75</v>
      </c>
      <c r="AD5" s="51">
        <v>292714.75</v>
      </c>
      <c r="AE5" s="51">
        <v>518212.5</v>
      </c>
      <c r="AF5" s="51">
        <v>70590.5</v>
      </c>
      <c r="AG5" s="51">
        <v>156153.75</v>
      </c>
      <c r="AH5" s="51">
        <v>226744.25</v>
      </c>
      <c r="AI5" s="51">
        <v>110415</v>
      </c>
      <c r="AJ5" s="51">
        <v>165719.75</v>
      </c>
      <c r="AK5" s="51">
        <v>276134.75</v>
      </c>
      <c r="AL5" s="51">
        <v>237575</v>
      </c>
      <c r="AM5" s="51">
        <v>431254</v>
      </c>
      <c r="AN5" s="51">
        <v>668829</v>
      </c>
      <c r="AO5" s="51">
        <v>162730.5</v>
      </c>
      <c r="AP5" s="51">
        <v>236885</v>
      </c>
      <c r="AQ5" s="51">
        <v>399615.5</v>
      </c>
      <c r="AR5" s="51">
        <v>1641233.25</v>
      </c>
      <c r="AS5" s="51">
        <v>2679448.35</v>
      </c>
      <c r="AT5" s="51">
        <v>4320681.5999999996</v>
      </c>
    </row>
    <row r="6" spans="1:46" ht="17.25" customHeight="1" outlineLevel="2" x14ac:dyDescent="0.15">
      <c r="A6" s="50" t="s">
        <v>3</v>
      </c>
      <c r="B6" s="51">
        <v>16854</v>
      </c>
      <c r="C6" s="51">
        <v>17745</v>
      </c>
      <c r="D6" s="51">
        <v>34599</v>
      </c>
      <c r="E6" s="51">
        <v>650</v>
      </c>
      <c r="F6" s="51">
        <v>2953</v>
      </c>
      <c r="G6" s="51">
        <v>3603</v>
      </c>
      <c r="H6" s="51">
        <v>30072</v>
      </c>
      <c r="I6" s="51">
        <v>118935.75</v>
      </c>
      <c r="J6" s="51">
        <v>149007.75</v>
      </c>
      <c r="K6" s="51">
        <v>328577.75</v>
      </c>
      <c r="L6" s="51">
        <v>286632.5</v>
      </c>
      <c r="M6" s="51">
        <v>615210.25</v>
      </c>
      <c r="N6" s="51">
        <v>137678.5</v>
      </c>
      <c r="O6" s="51">
        <v>228396.75</v>
      </c>
      <c r="P6" s="51">
        <v>366075.25</v>
      </c>
      <c r="Q6" s="51">
        <v>203557</v>
      </c>
      <c r="R6" s="51">
        <v>219542.75</v>
      </c>
      <c r="S6" s="51">
        <v>423099.75</v>
      </c>
      <c r="T6" s="51">
        <v>144832</v>
      </c>
      <c r="U6" s="51">
        <v>273628.75</v>
      </c>
      <c r="V6" s="51">
        <v>418460.75</v>
      </c>
      <c r="W6" s="51">
        <v>103052.5</v>
      </c>
      <c r="X6" s="51">
        <v>155352.5</v>
      </c>
      <c r="Y6" s="51">
        <v>258405</v>
      </c>
      <c r="Z6" s="51">
        <v>294644</v>
      </c>
      <c r="AA6" s="51">
        <v>416450.5</v>
      </c>
      <c r="AB6" s="51">
        <v>711094.5</v>
      </c>
      <c r="AC6" s="51">
        <v>132851.5</v>
      </c>
      <c r="AD6" s="51">
        <v>214773.75</v>
      </c>
      <c r="AE6" s="51">
        <v>347625.25</v>
      </c>
      <c r="AF6" s="51">
        <v>101383.5</v>
      </c>
      <c r="AG6" s="51">
        <v>191082</v>
      </c>
      <c r="AH6" s="51">
        <v>292465.5</v>
      </c>
      <c r="AI6" s="51">
        <v>89371</v>
      </c>
      <c r="AJ6" s="51">
        <v>143205</v>
      </c>
      <c r="AK6" s="51">
        <v>232576</v>
      </c>
      <c r="AL6" s="51">
        <v>373250.25</v>
      </c>
      <c r="AM6" s="51">
        <v>311760.25</v>
      </c>
      <c r="AN6" s="51">
        <v>685010.5</v>
      </c>
      <c r="AO6" s="51">
        <v>183908.5</v>
      </c>
      <c r="AP6" s="51">
        <v>253125.5</v>
      </c>
      <c r="AQ6" s="51">
        <v>437034</v>
      </c>
      <c r="AR6" s="51">
        <v>2140682.5</v>
      </c>
      <c r="AS6" s="51">
        <v>2833584</v>
      </c>
      <c r="AT6" s="51">
        <v>4974266.5</v>
      </c>
    </row>
    <row r="7" spans="1:46" ht="17.25" customHeight="1" outlineLevel="2" x14ac:dyDescent="0.15">
      <c r="A7" s="50" t="s">
        <v>4</v>
      </c>
      <c r="B7" s="51">
        <v>28643</v>
      </c>
      <c r="C7" s="51">
        <v>15977</v>
      </c>
      <c r="D7" s="51">
        <v>44620</v>
      </c>
      <c r="E7" s="51">
        <v>0</v>
      </c>
      <c r="F7" s="51">
        <v>1110</v>
      </c>
      <c r="G7" s="51">
        <v>1110</v>
      </c>
      <c r="H7" s="51">
        <v>113027</v>
      </c>
      <c r="I7" s="51">
        <v>104872.5</v>
      </c>
      <c r="J7" s="51">
        <v>217899.5</v>
      </c>
      <c r="K7" s="51">
        <v>66827.5</v>
      </c>
      <c r="L7" s="51">
        <v>93869.75</v>
      </c>
      <c r="M7" s="51">
        <v>160697.25</v>
      </c>
      <c r="N7" s="51">
        <v>140821</v>
      </c>
      <c r="O7" s="51">
        <v>108464</v>
      </c>
      <c r="P7" s="51">
        <v>249285</v>
      </c>
      <c r="Q7" s="51">
        <v>122166.25</v>
      </c>
      <c r="R7" s="51">
        <v>108264.75</v>
      </c>
      <c r="S7" s="51">
        <v>230431</v>
      </c>
      <c r="T7" s="51">
        <v>81306.5</v>
      </c>
      <c r="U7" s="51">
        <v>91133.25</v>
      </c>
      <c r="V7" s="51">
        <v>172439.75</v>
      </c>
      <c r="W7" s="51">
        <v>92420</v>
      </c>
      <c r="X7" s="51">
        <v>82933</v>
      </c>
      <c r="Y7" s="51">
        <v>175353</v>
      </c>
      <c r="Z7" s="51">
        <v>157362</v>
      </c>
      <c r="AA7" s="51">
        <v>85120.75</v>
      </c>
      <c r="AB7" s="51">
        <v>242482.75</v>
      </c>
      <c r="AC7" s="51">
        <v>78658.5</v>
      </c>
      <c r="AD7" s="51">
        <v>93135.25</v>
      </c>
      <c r="AE7" s="51">
        <v>171793.75</v>
      </c>
      <c r="AF7" s="51">
        <v>77901.5</v>
      </c>
      <c r="AG7" s="51">
        <v>85033</v>
      </c>
      <c r="AH7" s="51">
        <v>162934.5</v>
      </c>
      <c r="AI7" s="51">
        <v>0</v>
      </c>
      <c r="AJ7" s="51">
        <v>0</v>
      </c>
      <c r="AK7" s="51">
        <v>0</v>
      </c>
      <c r="AL7" s="51">
        <v>283488</v>
      </c>
      <c r="AM7" s="51">
        <v>265637.75</v>
      </c>
      <c r="AN7" s="51">
        <v>549125.75</v>
      </c>
      <c r="AO7" s="51">
        <v>60215</v>
      </c>
      <c r="AP7" s="51">
        <v>84682.75</v>
      </c>
      <c r="AQ7" s="51">
        <v>144897.75</v>
      </c>
      <c r="AR7" s="51">
        <v>1302836.25</v>
      </c>
      <c r="AS7" s="51">
        <v>1220233.75</v>
      </c>
      <c r="AT7" s="51">
        <v>2523070</v>
      </c>
    </row>
    <row r="8" spans="1:46" ht="17.25" customHeight="1" outlineLevel="2" x14ac:dyDescent="0.15">
      <c r="A8" s="50" t="s">
        <v>5</v>
      </c>
      <c r="B8" s="51">
        <v>1106</v>
      </c>
      <c r="C8" s="51">
        <v>9137</v>
      </c>
      <c r="D8" s="51">
        <v>10243</v>
      </c>
      <c r="E8" s="51">
        <v>0</v>
      </c>
      <c r="F8" s="51">
        <v>550</v>
      </c>
      <c r="G8" s="51">
        <v>550</v>
      </c>
      <c r="H8" s="51">
        <v>76620.75</v>
      </c>
      <c r="I8" s="51">
        <v>129621.5</v>
      </c>
      <c r="J8" s="51">
        <v>206242.25</v>
      </c>
      <c r="K8" s="51">
        <v>7353.5</v>
      </c>
      <c r="L8" s="51">
        <v>38235.25</v>
      </c>
      <c r="M8" s="51">
        <v>45588.75</v>
      </c>
      <c r="N8" s="51">
        <v>189396.25</v>
      </c>
      <c r="O8" s="51">
        <v>197558.75</v>
      </c>
      <c r="P8" s="51">
        <v>386955</v>
      </c>
      <c r="Q8" s="51">
        <v>125572.5</v>
      </c>
      <c r="R8" s="51">
        <v>118712.5</v>
      </c>
      <c r="S8" s="51">
        <v>244285</v>
      </c>
      <c r="T8" s="51">
        <v>76319.5</v>
      </c>
      <c r="U8" s="51">
        <v>84329.5</v>
      </c>
      <c r="V8" s="51">
        <v>160649</v>
      </c>
      <c r="W8" s="51">
        <v>90106.5</v>
      </c>
      <c r="X8" s="51">
        <v>99473</v>
      </c>
      <c r="Y8" s="51">
        <v>189579.5</v>
      </c>
      <c r="Z8" s="51">
        <v>131174.5</v>
      </c>
      <c r="AA8" s="51">
        <v>104766.75</v>
      </c>
      <c r="AB8" s="51">
        <v>235941.25</v>
      </c>
      <c r="AC8" s="51">
        <v>139377.5</v>
      </c>
      <c r="AD8" s="51">
        <v>118869.5</v>
      </c>
      <c r="AE8" s="51">
        <v>258247</v>
      </c>
      <c r="AF8" s="51">
        <v>30883.5</v>
      </c>
      <c r="AG8" s="51">
        <v>76769.25</v>
      </c>
      <c r="AH8" s="51">
        <v>107652.75</v>
      </c>
      <c r="AI8" s="51">
        <v>26926</v>
      </c>
      <c r="AJ8" s="51">
        <v>33177</v>
      </c>
      <c r="AK8" s="51">
        <v>60103</v>
      </c>
      <c r="AL8" s="51">
        <v>241150</v>
      </c>
      <c r="AM8" s="51">
        <v>275208.5</v>
      </c>
      <c r="AN8" s="51">
        <v>516358.5</v>
      </c>
      <c r="AO8" s="51">
        <v>94154</v>
      </c>
      <c r="AP8" s="51">
        <v>117072.25</v>
      </c>
      <c r="AQ8" s="51">
        <v>211226.25</v>
      </c>
      <c r="AR8" s="51">
        <v>1230140.5</v>
      </c>
      <c r="AS8" s="51">
        <v>1403480.75</v>
      </c>
      <c r="AT8" s="51">
        <v>2633621.25</v>
      </c>
    </row>
    <row r="9" spans="1:46" ht="17.25" customHeight="1" outlineLevel="2" x14ac:dyDescent="0.15">
      <c r="A9" s="50" t="s">
        <v>6</v>
      </c>
      <c r="B9" s="51">
        <v>386</v>
      </c>
      <c r="C9" s="51">
        <v>7566</v>
      </c>
      <c r="D9" s="51">
        <v>7952</v>
      </c>
      <c r="E9" s="51">
        <v>0</v>
      </c>
      <c r="F9" s="51">
        <v>559</v>
      </c>
      <c r="G9" s="51">
        <v>559</v>
      </c>
      <c r="H9" s="51">
        <v>63825</v>
      </c>
      <c r="I9" s="51">
        <v>68269</v>
      </c>
      <c r="J9" s="51">
        <v>132094</v>
      </c>
      <c r="K9" s="51">
        <v>75210</v>
      </c>
      <c r="L9" s="51">
        <v>75185.75</v>
      </c>
      <c r="M9" s="51">
        <v>150395.75</v>
      </c>
      <c r="N9" s="51">
        <v>77079</v>
      </c>
      <c r="O9" s="51">
        <v>71868.5</v>
      </c>
      <c r="P9" s="51">
        <v>148947.5</v>
      </c>
      <c r="Q9" s="51">
        <v>99934</v>
      </c>
      <c r="R9" s="51">
        <v>67514.25</v>
      </c>
      <c r="S9" s="51">
        <v>167448.25</v>
      </c>
      <c r="T9" s="51">
        <v>62575</v>
      </c>
      <c r="U9" s="51">
        <v>66800</v>
      </c>
      <c r="V9" s="51">
        <v>129375</v>
      </c>
      <c r="W9" s="51">
        <v>49717.5</v>
      </c>
      <c r="X9" s="51">
        <v>61100</v>
      </c>
      <c r="Y9" s="51">
        <v>110817.5</v>
      </c>
      <c r="Z9" s="51">
        <v>86053</v>
      </c>
      <c r="AA9" s="51">
        <v>56611</v>
      </c>
      <c r="AB9" s="51">
        <v>142664</v>
      </c>
      <c r="AC9" s="51">
        <v>130556.25</v>
      </c>
      <c r="AD9" s="51">
        <v>62334.75</v>
      </c>
      <c r="AE9" s="51">
        <v>192891</v>
      </c>
      <c r="AF9" s="51">
        <v>101873</v>
      </c>
      <c r="AG9" s="51">
        <v>59177</v>
      </c>
      <c r="AH9" s="51">
        <v>161050</v>
      </c>
      <c r="AI9" s="51">
        <v>0</v>
      </c>
      <c r="AJ9" s="51">
        <v>0</v>
      </c>
      <c r="AK9" s="51">
        <v>0</v>
      </c>
      <c r="AL9" s="51">
        <v>189542.5</v>
      </c>
      <c r="AM9" s="51">
        <v>226377</v>
      </c>
      <c r="AN9" s="51">
        <v>415919.5</v>
      </c>
      <c r="AO9" s="51">
        <v>61764.5</v>
      </c>
      <c r="AP9" s="51">
        <v>75874.75</v>
      </c>
      <c r="AQ9" s="51">
        <v>137639.25</v>
      </c>
      <c r="AR9" s="51">
        <v>998515.75</v>
      </c>
      <c r="AS9" s="51">
        <v>899237</v>
      </c>
      <c r="AT9" s="51">
        <v>1897752.75</v>
      </c>
    </row>
    <row r="10" spans="1:46" ht="17.25" customHeight="1" outlineLevel="2" x14ac:dyDescent="0.15">
      <c r="A10" s="50" t="s">
        <v>7</v>
      </c>
      <c r="B10" s="51">
        <v>51742</v>
      </c>
      <c r="C10" s="51">
        <v>54570</v>
      </c>
      <c r="D10" s="51">
        <v>106312</v>
      </c>
      <c r="E10" s="51">
        <v>6962</v>
      </c>
      <c r="F10" s="51">
        <v>3862</v>
      </c>
      <c r="G10" s="51">
        <v>10824</v>
      </c>
      <c r="H10" s="51">
        <v>210203</v>
      </c>
      <c r="I10" s="51">
        <v>210485.5</v>
      </c>
      <c r="J10" s="51">
        <v>420688.5</v>
      </c>
      <c r="K10" s="51">
        <v>329368</v>
      </c>
      <c r="L10" s="51">
        <v>203982.35</v>
      </c>
      <c r="M10" s="51">
        <v>533350.35</v>
      </c>
      <c r="N10" s="51">
        <v>174040.75</v>
      </c>
      <c r="O10" s="51">
        <v>247372.6</v>
      </c>
      <c r="P10" s="51">
        <v>421413.35</v>
      </c>
      <c r="Q10" s="51">
        <v>211808.5</v>
      </c>
      <c r="R10" s="51">
        <v>239562.6</v>
      </c>
      <c r="S10" s="51">
        <v>451371.1</v>
      </c>
      <c r="T10" s="51">
        <v>173012.25</v>
      </c>
      <c r="U10" s="51">
        <v>209462.1</v>
      </c>
      <c r="V10" s="51">
        <v>382474.35</v>
      </c>
      <c r="W10" s="51">
        <v>175400</v>
      </c>
      <c r="X10" s="51">
        <v>177296.25</v>
      </c>
      <c r="Y10" s="51">
        <v>352696.25</v>
      </c>
      <c r="Z10" s="51">
        <v>240016.5</v>
      </c>
      <c r="AA10" s="51">
        <v>248788.76</v>
      </c>
      <c r="AB10" s="51">
        <v>488805.26</v>
      </c>
      <c r="AC10" s="51">
        <v>213086.25</v>
      </c>
      <c r="AD10" s="51">
        <v>202632.75</v>
      </c>
      <c r="AE10" s="51">
        <v>415719</v>
      </c>
      <c r="AF10" s="51">
        <v>194595.5</v>
      </c>
      <c r="AG10" s="51">
        <v>219703.75</v>
      </c>
      <c r="AH10" s="51">
        <v>414299.25</v>
      </c>
      <c r="AI10" s="51">
        <v>0</v>
      </c>
      <c r="AJ10" s="51">
        <v>0</v>
      </c>
      <c r="AK10" s="51">
        <v>0</v>
      </c>
      <c r="AL10" s="51">
        <v>632414.25</v>
      </c>
      <c r="AM10" s="51">
        <v>696037.25</v>
      </c>
      <c r="AN10" s="51">
        <v>1328451.5</v>
      </c>
      <c r="AO10" s="51">
        <v>216407.5</v>
      </c>
      <c r="AP10" s="51">
        <v>249908</v>
      </c>
      <c r="AQ10" s="51">
        <v>466315.5</v>
      </c>
      <c r="AR10" s="51">
        <v>2829056.5</v>
      </c>
      <c r="AS10" s="51">
        <v>2963663.91</v>
      </c>
      <c r="AT10" s="51">
        <v>5792720.4100000001</v>
      </c>
    </row>
    <row r="11" spans="1:46" ht="17.25" customHeight="1" outlineLevel="2" x14ac:dyDescent="0.15">
      <c r="A11" s="50" t="s">
        <v>8</v>
      </c>
      <c r="B11" s="51">
        <v>0</v>
      </c>
      <c r="C11" s="51">
        <v>0</v>
      </c>
      <c r="D11" s="51">
        <v>0</v>
      </c>
      <c r="E11" s="51">
        <v>0</v>
      </c>
      <c r="F11" s="51">
        <v>0</v>
      </c>
      <c r="G11" s="51">
        <v>0</v>
      </c>
      <c r="H11" s="51">
        <v>42895.5</v>
      </c>
      <c r="I11" s="51">
        <v>59969.75</v>
      </c>
      <c r="J11" s="51">
        <v>102865.25</v>
      </c>
      <c r="K11" s="51">
        <v>156440.25</v>
      </c>
      <c r="L11" s="51">
        <v>147978.5</v>
      </c>
      <c r="M11" s="51">
        <v>304418.75</v>
      </c>
      <c r="N11" s="51">
        <v>0</v>
      </c>
      <c r="O11" s="51">
        <v>2346</v>
      </c>
      <c r="P11" s="51">
        <v>2346</v>
      </c>
      <c r="Q11" s="51">
        <v>137915.95000000001</v>
      </c>
      <c r="R11" s="51">
        <v>138561</v>
      </c>
      <c r="S11" s="51">
        <v>276476.95</v>
      </c>
      <c r="T11" s="51">
        <v>144206.5</v>
      </c>
      <c r="U11" s="51">
        <v>172459</v>
      </c>
      <c r="V11" s="51">
        <v>316665.5</v>
      </c>
      <c r="W11" s="51">
        <v>98692.5</v>
      </c>
      <c r="X11" s="51">
        <v>114198.25</v>
      </c>
      <c r="Y11" s="51">
        <v>212890.75</v>
      </c>
      <c r="Z11" s="51">
        <v>82235.5</v>
      </c>
      <c r="AA11" s="51">
        <v>89301</v>
      </c>
      <c r="AB11" s="51">
        <v>171536.5</v>
      </c>
      <c r="AC11" s="51">
        <v>63265</v>
      </c>
      <c r="AD11" s="51">
        <v>99411.75</v>
      </c>
      <c r="AE11" s="51">
        <v>162676.75</v>
      </c>
      <c r="AF11" s="51">
        <v>64818</v>
      </c>
      <c r="AG11" s="51">
        <v>137995.75</v>
      </c>
      <c r="AH11" s="51">
        <v>202813.75</v>
      </c>
      <c r="AI11" s="51">
        <v>1400</v>
      </c>
      <c r="AJ11" s="51">
        <v>29699.75</v>
      </c>
      <c r="AK11" s="51">
        <v>31099.75</v>
      </c>
      <c r="AL11" s="51">
        <v>128072</v>
      </c>
      <c r="AM11" s="51">
        <v>244748.5</v>
      </c>
      <c r="AN11" s="51">
        <v>372820.5</v>
      </c>
      <c r="AO11" s="51">
        <v>66972</v>
      </c>
      <c r="AP11" s="51">
        <v>111901.75</v>
      </c>
      <c r="AQ11" s="51">
        <v>178873.75</v>
      </c>
      <c r="AR11" s="51">
        <v>986913.2</v>
      </c>
      <c r="AS11" s="51">
        <v>1348571</v>
      </c>
      <c r="AT11" s="51">
        <v>2335484.2000000002</v>
      </c>
    </row>
    <row r="12" spans="1:46" ht="17.25" customHeight="1" outlineLevel="2" x14ac:dyDescent="0.15">
      <c r="A12" s="50" t="s">
        <v>9</v>
      </c>
      <c r="B12" s="51">
        <v>27886</v>
      </c>
      <c r="C12" s="51">
        <v>19369</v>
      </c>
      <c r="D12" s="51">
        <v>47255</v>
      </c>
      <c r="E12" s="51">
        <v>35</v>
      </c>
      <c r="F12" s="51">
        <v>1620</v>
      </c>
      <c r="G12" s="51">
        <v>1655</v>
      </c>
      <c r="H12" s="51">
        <v>138905.5</v>
      </c>
      <c r="I12" s="51">
        <v>168116.75</v>
      </c>
      <c r="J12" s="51">
        <v>307022.25</v>
      </c>
      <c r="K12" s="51">
        <v>101427</v>
      </c>
      <c r="L12" s="51">
        <v>134405.5</v>
      </c>
      <c r="M12" s="51">
        <v>235832.5</v>
      </c>
      <c r="N12" s="51">
        <v>34979</v>
      </c>
      <c r="O12" s="51">
        <v>38636.5</v>
      </c>
      <c r="P12" s="51">
        <v>73615.5</v>
      </c>
      <c r="Q12" s="51">
        <v>283032.25</v>
      </c>
      <c r="R12" s="51">
        <v>277380.25</v>
      </c>
      <c r="S12" s="51">
        <v>560412.5</v>
      </c>
      <c r="T12" s="51">
        <v>48085.25</v>
      </c>
      <c r="U12" s="51">
        <v>136010.5</v>
      </c>
      <c r="V12" s="51">
        <v>184095.75</v>
      </c>
      <c r="W12" s="51">
        <v>144762.25</v>
      </c>
      <c r="X12" s="51">
        <v>139088.25</v>
      </c>
      <c r="Y12" s="51">
        <v>283850.5</v>
      </c>
      <c r="Z12" s="51">
        <v>124077.5</v>
      </c>
      <c r="AA12" s="51">
        <v>166000</v>
      </c>
      <c r="AB12" s="51">
        <v>290077.5</v>
      </c>
      <c r="AC12" s="51">
        <v>36449</v>
      </c>
      <c r="AD12" s="51">
        <v>101050.75</v>
      </c>
      <c r="AE12" s="51">
        <v>137499.75</v>
      </c>
      <c r="AF12" s="51">
        <v>105931</v>
      </c>
      <c r="AG12" s="51">
        <v>131078.25</v>
      </c>
      <c r="AH12" s="51">
        <v>237009.25</v>
      </c>
      <c r="AI12" s="51">
        <v>0</v>
      </c>
      <c r="AJ12" s="51">
        <v>0</v>
      </c>
      <c r="AK12" s="51">
        <v>0</v>
      </c>
      <c r="AL12" s="51">
        <v>224433.25</v>
      </c>
      <c r="AM12" s="51">
        <v>426941.25</v>
      </c>
      <c r="AN12" s="51">
        <v>651374.5</v>
      </c>
      <c r="AO12" s="51">
        <v>112233.5</v>
      </c>
      <c r="AP12" s="51">
        <v>161249.5</v>
      </c>
      <c r="AQ12" s="51">
        <v>273483</v>
      </c>
      <c r="AR12" s="51">
        <v>1382236.5</v>
      </c>
      <c r="AS12" s="51">
        <v>1900946.5</v>
      </c>
      <c r="AT12" s="51">
        <v>3283183</v>
      </c>
    </row>
    <row r="13" spans="1:46" ht="17.25" customHeight="1" outlineLevel="2" x14ac:dyDescent="0.15">
      <c r="A13" s="50" t="s">
        <v>10</v>
      </c>
      <c r="B13" s="51">
        <v>4254</v>
      </c>
      <c r="C13" s="51">
        <v>10605</v>
      </c>
      <c r="D13" s="51">
        <v>14859</v>
      </c>
      <c r="E13" s="51">
        <v>0</v>
      </c>
      <c r="F13" s="51">
        <v>335</v>
      </c>
      <c r="G13" s="51">
        <v>335</v>
      </c>
      <c r="H13" s="51">
        <v>64934.75</v>
      </c>
      <c r="I13" s="51">
        <v>80639.25</v>
      </c>
      <c r="J13" s="51">
        <v>145574</v>
      </c>
      <c r="K13" s="51">
        <v>28862.5</v>
      </c>
      <c r="L13" s="51">
        <v>50162.95</v>
      </c>
      <c r="M13" s="51">
        <v>79025.45</v>
      </c>
      <c r="N13" s="51">
        <v>67004.5</v>
      </c>
      <c r="O13" s="51">
        <v>68399.25</v>
      </c>
      <c r="P13" s="51">
        <v>135403.75</v>
      </c>
      <c r="Q13" s="51">
        <v>148284.5</v>
      </c>
      <c r="R13" s="51">
        <v>188002</v>
      </c>
      <c r="S13" s="51">
        <v>336286.5</v>
      </c>
      <c r="T13" s="51">
        <v>110365</v>
      </c>
      <c r="U13" s="51">
        <v>114024.25</v>
      </c>
      <c r="V13" s="51">
        <v>224389.25</v>
      </c>
      <c r="W13" s="51">
        <v>77427.5</v>
      </c>
      <c r="X13" s="51">
        <v>100328.25</v>
      </c>
      <c r="Y13" s="51">
        <v>177755.75</v>
      </c>
      <c r="Z13" s="51">
        <v>64168.75</v>
      </c>
      <c r="AA13" s="51">
        <v>88320</v>
      </c>
      <c r="AB13" s="51">
        <v>152488.75</v>
      </c>
      <c r="AC13" s="51">
        <v>70900</v>
      </c>
      <c r="AD13" s="51">
        <v>94065.75</v>
      </c>
      <c r="AE13" s="51">
        <v>164965.75</v>
      </c>
      <c r="AF13" s="51">
        <v>45387</v>
      </c>
      <c r="AG13" s="51">
        <v>77704.5</v>
      </c>
      <c r="AH13" s="51">
        <v>123091.5</v>
      </c>
      <c r="AI13" s="51">
        <v>0</v>
      </c>
      <c r="AJ13" s="51">
        <v>0</v>
      </c>
      <c r="AK13" s="51">
        <v>0</v>
      </c>
      <c r="AL13" s="51">
        <v>238716.5</v>
      </c>
      <c r="AM13" s="51">
        <v>310910.25</v>
      </c>
      <c r="AN13" s="51">
        <v>549626.75</v>
      </c>
      <c r="AO13" s="51">
        <v>79266</v>
      </c>
      <c r="AP13" s="51">
        <v>126656.5</v>
      </c>
      <c r="AQ13" s="51">
        <v>205922.5</v>
      </c>
      <c r="AR13" s="51">
        <v>999571</v>
      </c>
      <c r="AS13" s="51">
        <v>1310152.95</v>
      </c>
      <c r="AT13" s="51">
        <v>2309723.9500000002</v>
      </c>
    </row>
    <row r="14" spans="1:46" ht="17.25" customHeight="1" outlineLevel="2" x14ac:dyDescent="0.15">
      <c r="A14" s="50" t="s">
        <v>11</v>
      </c>
      <c r="B14" s="51">
        <v>0</v>
      </c>
      <c r="C14" s="51">
        <v>0</v>
      </c>
      <c r="D14" s="51">
        <v>0</v>
      </c>
      <c r="E14" s="51">
        <v>0</v>
      </c>
      <c r="F14" s="51">
        <v>0</v>
      </c>
      <c r="G14" s="51">
        <v>0</v>
      </c>
      <c r="H14" s="51">
        <v>55445.75</v>
      </c>
      <c r="I14" s="51">
        <v>73712.25</v>
      </c>
      <c r="J14" s="51">
        <v>129158</v>
      </c>
      <c r="K14" s="51">
        <v>91151</v>
      </c>
      <c r="L14" s="51">
        <v>66907.75</v>
      </c>
      <c r="M14" s="51">
        <v>158058.75</v>
      </c>
      <c r="N14" s="51">
        <v>131819</v>
      </c>
      <c r="O14" s="51">
        <v>105461</v>
      </c>
      <c r="P14" s="51">
        <v>237280</v>
      </c>
      <c r="Q14" s="51">
        <v>56013.25</v>
      </c>
      <c r="R14" s="51">
        <v>89419.75</v>
      </c>
      <c r="S14" s="51">
        <v>145433</v>
      </c>
      <c r="T14" s="51">
        <v>114534</v>
      </c>
      <c r="U14" s="51">
        <v>91124.25</v>
      </c>
      <c r="V14" s="51">
        <v>205658.25</v>
      </c>
      <c r="W14" s="51">
        <v>173421</v>
      </c>
      <c r="X14" s="51">
        <v>88622.25</v>
      </c>
      <c r="Y14" s="51">
        <v>262043.25</v>
      </c>
      <c r="Z14" s="51">
        <v>230448.5</v>
      </c>
      <c r="AA14" s="51">
        <v>158907.5</v>
      </c>
      <c r="AB14" s="51">
        <v>389356</v>
      </c>
      <c r="AC14" s="51">
        <v>131627.25</v>
      </c>
      <c r="AD14" s="51">
        <v>85974.75</v>
      </c>
      <c r="AE14" s="51">
        <v>217602</v>
      </c>
      <c r="AF14" s="51">
        <v>125489.49999999996</v>
      </c>
      <c r="AG14" s="51">
        <v>100531.5</v>
      </c>
      <c r="AH14" s="51">
        <v>226020.99999999997</v>
      </c>
      <c r="AI14" s="51">
        <v>76812.5</v>
      </c>
      <c r="AJ14" s="51">
        <v>110514.99999999994</v>
      </c>
      <c r="AK14" s="51">
        <v>187327.49999999997</v>
      </c>
      <c r="AL14" s="51">
        <v>110064.5</v>
      </c>
      <c r="AM14" s="51">
        <v>102470.75</v>
      </c>
      <c r="AN14" s="51">
        <v>212535.25</v>
      </c>
      <c r="AO14" s="51">
        <v>143434</v>
      </c>
      <c r="AP14" s="51">
        <v>119205</v>
      </c>
      <c r="AQ14" s="51">
        <v>262639</v>
      </c>
      <c r="AR14" s="51">
        <v>1440260.25</v>
      </c>
      <c r="AS14" s="51">
        <v>1192851.75</v>
      </c>
      <c r="AT14" s="51">
        <v>2633112</v>
      </c>
    </row>
    <row r="15" spans="1:46" ht="17.25" customHeight="1" outlineLevel="2" x14ac:dyDescent="0.15">
      <c r="A15" s="50" t="s">
        <v>12</v>
      </c>
      <c r="B15" s="51">
        <v>0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  <c r="H15" s="51">
        <v>246887.5</v>
      </c>
      <c r="I15" s="51">
        <v>344682</v>
      </c>
      <c r="J15" s="51">
        <v>591569.5</v>
      </c>
      <c r="K15" s="51">
        <v>117553.5</v>
      </c>
      <c r="L15" s="51">
        <v>188023</v>
      </c>
      <c r="M15" s="51">
        <v>305576.5</v>
      </c>
      <c r="N15" s="51">
        <v>184279.5</v>
      </c>
      <c r="O15" s="51">
        <v>202158.55</v>
      </c>
      <c r="P15" s="51">
        <v>386438.05</v>
      </c>
      <c r="Q15" s="51">
        <v>67553.5</v>
      </c>
      <c r="R15" s="51">
        <v>138393.25</v>
      </c>
      <c r="S15" s="51">
        <v>205946.75</v>
      </c>
      <c r="T15" s="51">
        <v>115020.5</v>
      </c>
      <c r="U15" s="51">
        <v>140856</v>
      </c>
      <c r="V15" s="51">
        <v>255876.5</v>
      </c>
      <c r="W15" s="51">
        <v>171196.75</v>
      </c>
      <c r="X15" s="51">
        <v>135630.5</v>
      </c>
      <c r="Y15" s="51">
        <v>306827.25</v>
      </c>
      <c r="Z15" s="51">
        <v>227789.5</v>
      </c>
      <c r="AA15" s="51">
        <v>386671</v>
      </c>
      <c r="AB15" s="51">
        <v>614460.5</v>
      </c>
      <c r="AC15" s="51">
        <v>307805.25</v>
      </c>
      <c r="AD15" s="51">
        <v>210079.25</v>
      </c>
      <c r="AE15" s="51">
        <v>517884.5</v>
      </c>
      <c r="AF15" s="51">
        <v>163597.5</v>
      </c>
      <c r="AG15" s="51">
        <v>160728.15</v>
      </c>
      <c r="AH15" s="51">
        <v>324325.65000000002</v>
      </c>
      <c r="AI15" s="51">
        <v>100612.5</v>
      </c>
      <c r="AJ15" s="51">
        <v>126793.24999999996</v>
      </c>
      <c r="AK15" s="51">
        <v>227405.74999999997</v>
      </c>
      <c r="AL15" s="51">
        <v>189494.5</v>
      </c>
      <c r="AM15" s="51">
        <v>259900.59999999998</v>
      </c>
      <c r="AN15" s="51">
        <v>449395.09999999992</v>
      </c>
      <c r="AO15" s="51">
        <v>172985.25</v>
      </c>
      <c r="AP15" s="51">
        <v>191700</v>
      </c>
      <c r="AQ15" s="51">
        <v>364685.25</v>
      </c>
      <c r="AR15" s="51">
        <v>2064775.75</v>
      </c>
      <c r="AS15" s="51">
        <v>2485615.5499999998</v>
      </c>
      <c r="AT15" s="51">
        <v>4550391.3</v>
      </c>
    </row>
    <row r="16" spans="1:46" ht="17.25" customHeight="1" outlineLevel="2" x14ac:dyDescent="0.15">
      <c r="A16" s="50" t="s">
        <v>13</v>
      </c>
      <c r="B16" s="51">
        <v>0</v>
      </c>
      <c r="C16" s="51">
        <v>0</v>
      </c>
      <c r="D16" s="51">
        <v>0</v>
      </c>
      <c r="E16" s="51">
        <v>0</v>
      </c>
      <c r="F16" s="51">
        <v>0</v>
      </c>
      <c r="G16" s="51">
        <v>0</v>
      </c>
      <c r="H16" s="51">
        <v>30543.5</v>
      </c>
      <c r="I16" s="51">
        <v>24640</v>
      </c>
      <c r="J16" s="51">
        <v>55183.5</v>
      </c>
      <c r="K16" s="51">
        <v>27756.25</v>
      </c>
      <c r="L16" s="51">
        <v>31986</v>
      </c>
      <c r="M16" s="51">
        <v>59742.25</v>
      </c>
      <c r="N16" s="51">
        <v>50590.5</v>
      </c>
      <c r="O16" s="51">
        <v>37357</v>
      </c>
      <c r="P16" s="51">
        <v>87947.5</v>
      </c>
      <c r="Q16" s="51">
        <v>28422.5</v>
      </c>
      <c r="R16" s="51">
        <v>31725.5</v>
      </c>
      <c r="S16" s="51">
        <v>60148</v>
      </c>
      <c r="T16" s="51">
        <v>42978.5</v>
      </c>
      <c r="U16" s="51">
        <v>30273</v>
      </c>
      <c r="V16" s="51">
        <v>73251.5</v>
      </c>
      <c r="W16" s="51">
        <v>3801</v>
      </c>
      <c r="X16" s="51">
        <v>28768</v>
      </c>
      <c r="Y16" s="51">
        <v>32569</v>
      </c>
      <c r="Z16" s="51">
        <v>3535</v>
      </c>
      <c r="AA16" s="51">
        <v>20468.5</v>
      </c>
      <c r="AB16" s="51">
        <v>24003.5</v>
      </c>
      <c r="AC16" s="51">
        <v>56758.5</v>
      </c>
      <c r="AD16" s="51">
        <v>43091</v>
      </c>
      <c r="AE16" s="51">
        <v>99849.5</v>
      </c>
      <c r="AF16" s="51">
        <v>15785</v>
      </c>
      <c r="AG16" s="51">
        <v>24636.5</v>
      </c>
      <c r="AH16" s="51">
        <v>40421.5</v>
      </c>
      <c r="AI16" s="51">
        <v>0</v>
      </c>
      <c r="AJ16" s="51">
        <v>0</v>
      </c>
      <c r="AK16" s="51">
        <v>0</v>
      </c>
      <c r="AL16" s="51">
        <v>126541</v>
      </c>
      <c r="AM16" s="51">
        <v>118428.25</v>
      </c>
      <c r="AN16" s="51">
        <v>244969.25</v>
      </c>
      <c r="AO16" s="51">
        <v>28377.5</v>
      </c>
      <c r="AP16" s="51">
        <v>42773</v>
      </c>
      <c r="AQ16" s="51">
        <v>71150.5</v>
      </c>
      <c r="AR16" s="51">
        <v>415089.25</v>
      </c>
      <c r="AS16" s="51">
        <v>434146.75</v>
      </c>
      <c r="AT16" s="51">
        <v>849236</v>
      </c>
    </row>
    <row r="17" spans="1:46" ht="17.25" customHeight="1" outlineLevel="2" x14ac:dyDescent="0.15">
      <c r="A17" s="50" t="s">
        <v>14</v>
      </c>
      <c r="B17" s="51">
        <v>0</v>
      </c>
      <c r="C17" s="51">
        <v>0</v>
      </c>
      <c r="D17" s="51">
        <v>0</v>
      </c>
      <c r="E17" s="51">
        <v>0</v>
      </c>
      <c r="F17" s="51">
        <v>0</v>
      </c>
      <c r="G17" s="51">
        <v>0</v>
      </c>
      <c r="H17" s="51">
        <v>99780.25</v>
      </c>
      <c r="I17" s="51">
        <v>136431.25</v>
      </c>
      <c r="J17" s="51">
        <v>236211.5</v>
      </c>
      <c r="K17" s="51">
        <v>0</v>
      </c>
      <c r="L17" s="51">
        <v>632</v>
      </c>
      <c r="M17" s="51">
        <v>632</v>
      </c>
      <c r="N17" s="51">
        <v>260683.25</v>
      </c>
      <c r="O17" s="51">
        <v>349034.5</v>
      </c>
      <c r="P17" s="51">
        <v>609717.75</v>
      </c>
      <c r="Q17" s="51">
        <v>74114.5</v>
      </c>
      <c r="R17" s="51">
        <v>98269.25</v>
      </c>
      <c r="S17" s="51">
        <v>172383.75</v>
      </c>
      <c r="T17" s="51">
        <v>124026.5</v>
      </c>
      <c r="U17" s="51">
        <v>186788.49</v>
      </c>
      <c r="V17" s="51">
        <v>310814.99</v>
      </c>
      <c r="W17" s="51">
        <v>65013.5</v>
      </c>
      <c r="X17" s="51">
        <v>122638.25</v>
      </c>
      <c r="Y17" s="51">
        <v>187651.75</v>
      </c>
      <c r="Z17" s="51">
        <v>312857.5</v>
      </c>
      <c r="AA17" s="51">
        <v>326317.25</v>
      </c>
      <c r="AB17" s="51">
        <v>639174.75</v>
      </c>
      <c r="AC17" s="51">
        <v>125893.5</v>
      </c>
      <c r="AD17" s="51">
        <v>152453</v>
      </c>
      <c r="AE17" s="51">
        <v>278346.5</v>
      </c>
      <c r="AF17" s="51">
        <v>132519.25</v>
      </c>
      <c r="AG17" s="51">
        <v>176847.25</v>
      </c>
      <c r="AH17" s="51">
        <v>309366.5</v>
      </c>
      <c r="AI17" s="51">
        <v>146139</v>
      </c>
      <c r="AJ17" s="51">
        <v>181321.75</v>
      </c>
      <c r="AK17" s="51">
        <v>327460.75</v>
      </c>
      <c r="AL17" s="51">
        <v>202929.75</v>
      </c>
      <c r="AM17" s="51">
        <v>169018.26</v>
      </c>
      <c r="AN17" s="51">
        <v>371948.01</v>
      </c>
      <c r="AO17" s="51">
        <v>201467</v>
      </c>
      <c r="AP17" s="51">
        <v>177813.5</v>
      </c>
      <c r="AQ17" s="51">
        <v>379280.5</v>
      </c>
      <c r="AR17" s="51">
        <v>1745424</v>
      </c>
      <c r="AS17" s="51">
        <v>2077564.75</v>
      </c>
      <c r="AT17" s="51">
        <v>3822988.75</v>
      </c>
    </row>
    <row r="18" spans="1:46" ht="17.25" customHeight="1" outlineLevel="2" x14ac:dyDescent="0.15">
      <c r="A18" s="50" t="s">
        <v>15</v>
      </c>
      <c r="B18" s="51">
        <v>0</v>
      </c>
      <c r="C18" s="51">
        <v>2333</v>
      </c>
      <c r="D18" s="51">
        <v>2333</v>
      </c>
      <c r="E18" s="51">
        <v>0</v>
      </c>
      <c r="F18" s="51">
        <v>55</v>
      </c>
      <c r="G18" s="51">
        <v>55</v>
      </c>
      <c r="H18" s="51">
        <v>137186.5</v>
      </c>
      <c r="I18" s="51">
        <v>345145.76</v>
      </c>
      <c r="J18" s="51">
        <v>482332.26</v>
      </c>
      <c r="K18" s="51">
        <v>47379</v>
      </c>
      <c r="L18" s="51">
        <v>153641.5</v>
      </c>
      <c r="M18" s="51">
        <v>201020.5</v>
      </c>
      <c r="N18" s="51">
        <v>0</v>
      </c>
      <c r="O18" s="51">
        <v>2179.75</v>
      </c>
      <c r="P18" s="51">
        <v>2179.75</v>
      </c>
      <c r="Q18" s="51">
        <v>107855.5</v>
      </c>
      <c r="R18" s="51">
        <v>212358.75</v>
      </c>
      <c r="S18" s="51">
        <v>320214.25</v>
      </c>
      <c r="T18" s="51">
        <v>52913</v>
      </c>
      <c r="U18" s="51">
        <v>368318.5</v>
      </c>
      <c r="V18" s="51">
        <v>421231.5</v>
      </c>
      <c r="W18" s="51">
        <v>1316</v>
      </c>
      <c r="X18" s="51">
        <v>9449.75</v>
      </c>
      <c r="Y18" s="51">
        <v>10765.75</v>
      </c>
      <c r="Z18" s="51">
        <v>124940.5</v>
      </c>
      <c r="AA18" s="51">
        <v>171136</v>
      </c>
      <c r="AB18" s="51">
        <v>296076.5</v>
      </c>
      <c r="AC18" s="51">
        <v>45788.25</v>
      </c>
      <c r="AD18" s="51">
        <v>91840.25</v>
      </c>
      <c r="AE18" s="51">
        <v>137628.5</v>
      </c>
      <c r="AF18" s="51">
        <v>69628</v>
      </c>
      <c r="AG18" s="51">
        <v>56884.75</v>
      </c>
      <c r="AH18" s="51">
        <v>126512.75</v>
      </c>
      <c r="AI18" s="51">
        <v>51865</v>
      </c>
      <c r="AJ18" s="51">
        <v>114059.75</v>
      </c>
      <c r="AK18" s="51">
        <v>165924.75</v>
      </c>
      <c r="AL18" s="51">
        <v>107775.5</v>
      </c>
      <c r="AM18" s="51">
        <v>144073.75</v>
      </c>
      <c r="AN18" s="51">
        <v>251849.25</v>
      </c>
      <c r="AO18" s="51">
        <v>85554</v>
      </c>
      <c r="AP18" s="51">
        <v>101821</v>
      </c>
      <c r="AQ18" s="51">
        <v>187375</v>
      </c>
      <c r="AR18" s="51">
        <v>832201.25</v>
      </c>
      <c r="AS18" s="51">
        <v>1773297.51</v>
      </c>
      <c r="AT18" s="51">
        <v>2605498.7599999998</v>
      </c>
    </row>
    <row r="19" spans="1:46" ht="17.25" customHeight="1" outlineLevel="2" x14ac:dyDescent="0.15">
      <c r="A19" s="50" t="s">
        <v>16</v>
      </c>
      <c r="B19" s="51">
        <v>3103</v>
      </c>
      <c r="C19" s="51">
        <v>4800</v>
      </c>
      <c r="D19" s="51">
        <v>7903</v>
      </c>
      <c r="E19" s="51">
        <v>0</v>
      </c>
      <c r="F19" s="51">
        <v>90</v>
      </c>
      <c r="G19" s="51">
        <v>90</v>
      </c>
      <c r="H19" s="51">
        <v>30990</v>
      </c>
      <c r="I19" s="51">
        <v>32400.5</v>
      </c>
      <c r="J19" s="51">
        <v>63390.5</v>
      </c>
      <c r="K19" s="51">
        <v>23442.25</v>
      </c>
      <c r="L19" s="51">
        <v>20189.5</v>
      </c>
      <c r="M19" s="51">
        <v>43631.75</v>
      </c>
      <c r="N19" s="51">
        <v>7917</v>
      </c>
      <c r="O19" s="51">
        <v>22406.5</v>
      </c>
      <c r="P19" s="51">
        <v>30323.5</v>
      </c>
      <c r="Q19" s="51">
        <v>20533.25</v>
      </c>
      <c r="R19" s="51">
        <v>31887.5</v>
      </c>
      <c r="S19" s="51">
        <v>52420.75</v>
      </c>
      <c r="T19" s="51">
        <v>18965.5</v>
      </c>
      <c r="U19" s="51">
        <v>26127</v>
      </c>
      <c r="V19" s="51">
        <v>45092.5</v>
      </c>
      <c r="W19" s="51">
        <v>5950</v>
      </c>
      <c r="X19" s="51">
        <v>14348.5</v>
      </c>
      <c r="Y19" s="51">
        <v>20298.5</v>
      </c>
      <c r="Z19" s="51">
        <v>15983</v>
      </c>
      <c r="AA19" s="51">
        <v>21752</v>
      </c>
      <c r="AB19" s="51">
        <v>37735</v>
      </c>
      <c r="AC19" s="51">
        <v>9847.5</v>
      </c>
      <c r="AD19" s="51">
        <v>15256</v>
      </c>
      <c r="AE19" s="51">
        <v>25103.5</v>
      </c>
      <c r="AF19" s="51">
        <v>33498</v>
      </c>
      <c r="AG19" s="51">
        <v>24417</v>
      </c>
      <c r="AH19" s="51">
        <v>57915</v>
      </c>
      <c r="AI19" s="51">
        <v>0</v>
      </c>
      <c r="AJ19" s="51">
        <v>0</v>
      </c>
      <c r="AK19" s="51">
        <v>0</v>
      </c>
      <c r="AL19" s="51">
        <v>29520.5</v>
      </c>
      <c r="AM19" s="51">
        <v>82548</v>
      </c>
      <c r="AN19" s="51">
        <v>112068.5</v>
      </c>
      <c r="AO19" s="51">
        <v>19592</v>
      </c>
      <c r="AP19" s="51">
        <v>21497</v>
      </c>
      <c r="AQ19" s="51">
        <v>41089</v>
      </c>
      <c r="AR19" s="51">
        <v>219342</v>
      </c>
      <c r="AS19" s="51">
        <v>317719.5</v>
      </c>
      <c r="AT19" s="51">
        <v>537061.5</v>
      </c>
    </row>
    <row r="20" spans="1:46" ht="17.25" customHeight="1" outlineLevel="2" x14ac:dyDescent="0.15">
      <c r="A20" s="50" t="s">
        <v>17</v>
      </c>
      <c r="B20" s="51">
        <v>0</v>
      </c>
      <c r="C20" s="51">
        <v>1479</v>
      </c>
      <c r="D20" s="51">
        <v>1479</v>
      </c>
      <c r="E20" s="51">
        <v>0</v>
      </c>
      <c r="F20" s="51">
        <v>258</v>
      </c>
      <c r="G20" s="51">
        <v>258</v>
      </c>
      <c r="H20" s="51">
        <v>148500.5</v>
      </c>
      <c r="I20" s="51">
        <v>222402</v>
      </c>
      <c r="J20" s="51">
        <v>370902.5</v>
      </c>
      <c r="K20" s="51">
        <v>666427.5</v>
      </c>
      <c r="L20" s="51">
        <v>650170.49</v>
      </c>
      <c r="M20" s="51">
        <v>1316597.99</v>
      </c>
      <c r="N20" s="51">
        <v>353244</v>
      </c>
      <c r="O20" s="51">
        <v>421657.75</v>
      </c>
      <c r="P20" s="51">
        <v>774901.75</v>
      </c>
      <c r="Q20" s="51">
        <v>455748.5</v>
      </c>
      <c r="R20" s="51">
        <v>478642.75</v>
      </c>
      <c r="S20" s="51">
        <v>934391.25</v>
      </c>
      <c r="T20" s="51">
        <v>392644.74</v>
      </c>
      <c r="U20" s="51">
        <v>414063.25</v>
      </c>
      <c r="V20" s="51">
        <v>806707.99</v>
      </c>
      <c r="W20" s="51">
        <v>340697</v>
      </c>
      <c r="X20" s="51">
        <v>333944</v>
      </c>
      <c r="Y20" s="51">
        <v>674641</v>
      </c>
      <c r="Z20" s="51">
        <v>676601.25</v>
      </c>
      <c r="AA20" s="51">
        <v>664244.5</v>
      </c>
      <c r="AB20" s="51">
        <v>1340845.75</v>
      </c>
      <c r="AC20" s="51">
        <v>380041.24979999999</v>
      </c>
      <c r="AD20" s="51">
        <v>475147</v>
      </c>
      <c r="AE20" s="51">
        <v>855188.24979999999</v>
      </c>
      <c r="AF20" s="51">
        <v>540191</v>
      </c>
      <c r="AG20" s="51">
        <v>467222.25</v>
      </c>
      <c r="AH20" s="51">
        <v>1007413.25</v>
      </c>
      <c r="AI20" s="51">
        <v>224830.5</v>
      </c>
      <c r="AJ20" s="51">
        <v>216889.75</v>
      </c>
      <c r="AK20" s="51">
        <v>441720.25</v>
      </c>
      <c r="AL20" s="51">
        <v>494341.5</v>
      </c>
      <c r="AM20" s="51">
        <v>623282.5</v>
      </c>
      <c r="AN20" s="51">
        <v>1117624</v>
      </c>
      <c r="AO20" s="51">
        <v>444732.5</v>
      </c>
      <c r="AP20" s="51">
        <v>411268.25</v>
      </c>
      <c r="AQ20" s="51">
        <v>856000.75</v>
      </c>
      <c r="AR20" s="51">
        <v>5118000.2398000006</v>
      </c>
      <c r="AS20" s="51">
        <v>5380671.4900000002</v>
      </c>
      <c r="AT20" s="51">
        <v>10498671.729800001</v>
      </c>
    </row>
    <row r="21" spans="1:46" ht="17.25" customHeight="1" outlineLevel="1" x14ac:dyDescent="0.15">
      <c r="A21" s="52"/>
      <c r="B21" s="53">
        <f t="shared" ref="B21:AT21" si="0">SUBTOTAL(9,B4:B20)</f>
        <v>143224</v>
      </c>
      <c r="C21" s="53">
        <f t="shared" si="0"/>
        <v>147191</v>
      </c>
      <c r="D21" s="53">
        <f t="shared" si="0"/>
        <v>290415</v>
      </c>
      <c r="E21" s="53">
        <f t="shared" si="0"/>
        <v>7647</v>
      </c>
      <c r="F21" s="53">
        <f t="shared" si="0"/>
        <v>12092</v>
      </c>
      <c r="G21" s="53">
        <f t="shared" si="0"/>
        <v>19739</v>
      </c>
      <c r="H21" s="53">
        <f t="shared" si="0"/>
        <v>1762586.75</v>
      </c>
      <c r="I21" s="53">
        <f t="shared" si="0"/>
        <v>2492470.0099999998</v>
      </c>
      <c r="J21" s="53">
        <f t="shared" si="0"/>
        <v>4255056.76</v>
      </c>
      <c r="K21" s="53">
        <f t="shared" si="0"/>
        <v>2367360.5</v>
      </c>
      <c r="L21" s="53">
        <f t="shared" si="0"/>
        <v>2557449.04</v>
      </c>
      <c r="M21" s="53">
        <f t="shared" si="0"/>
        <v>4924809.54</v>
      </c>
      <c r="N21" s="53">
        <f t="shared" si="0"/>
        <v>2022591.25</v>
      </c>
      <c r="O21" s="53">
        <f t="shared" si="0"/>
        <v>2405201.9000000004</v>
      </c>
      <c r="P21" s="53">
        <f t="shared" si="0"/>
        <v>4427793.1500000004</v>
      </c>
      <c r="Q21" s="53">
        <f t="shared" si="0"/>
        <v>2377688.9500000002</v>
      </c>
      <c r="R21" s="53">
        <f t="shared" si="0"/>
        <v>2726417.4</v>
      </c>
      <c r="S21" s="53">
        <f t="shared" si="0"/>
        <v>5104106.3499999996</v>
      </c>
      <c r="T21" s="53">
        <f t="shared" si="0"/>
        <v>1865534.49</v>
      </c>
      <c r="U21" s="53">
        <f t="shared" si="0"/>
        <v>2584735.59</v>
      </c>
      <c r="V21" s="53">
        <f t="shared" si="0"/>
        <v>4450270.08</v>
      </c>
      <c r="W21" s="53">
        <f t="shared" si="0"/>
        <v>1958231.5</v>
      </c>
      <c r="X21" s="53">
        <f t="shared" si="0"/>
        <v>1998066.55</v>
      </c>
      <c r="Y21" s="53">
        <f t="shared" si="0"/>
        <v>3956298.05</v>
      </c>
      <c r="Z21" s="53">
        <f t="shared" si="0"/>
        <v>3305168.25</v>
      </c>
      <c r="AA21" s="53">
        <f t="shared" si="0"/>
        <v>3625819.26</v>
      </c>
      <c r="AB21" s="53">
        <f t="shared" si="0"/>
        <v>6930987.5099999998</v>
      </c>
      <c r="AC21" s="53">
        <f t="shared" si="0"/>
        <v>2289679.7497999999</v>
      </c>
      <c r="AD21" s="53">
        <f t="shared" si="0"/>
        <v>2497012.25</v>
      </c>
      <c r="AE21" s="53">
        <f t="shared" si="0"/>
        <v>4786691.9998000003</v>
      </c>
      <c r="AF21" s="53">
        <f t="shared" si="0"/>
        <v>1934992.75</v>
      </c>
      <c r="AG21" s="53">
        <f t="shared" si="0"/>
        <v>2166512.15</v>
      </c>
      <c r="AH21" s="53">
        <f t="shared" si="0"/>
        <v>4101504.9</v>
      </c>
      <c r="AI21" s="53">
        <f t="shared" si="0"/>
        <v>1068921</v>
      </c>
      <c r="AJ21" s="53">
        <f t="shared" si="0"/>
        <v>1356242</v>
      </c>
      <c r="AK21" s="53">
        <f t="shared" si="0"/>
        <v>2425163</v>
      </c>
      <c r="AL21" s="53">
        <f t="shared" si="0"/>
        <v>3987622.5</v>
      </c>
      <c r="AM21" s="53">
        <f t="shared" si="0"/>
        <v>4853954.6100000003</v>
      </c>
      <c r="AN21" s="53">
        <f t="shared" si="0"/>
        <v>8841577.1099999994</v>
      </c>
      <c r="AO21" s="53">
        <f t="shared" si="0"/>
        <v>2289169.75</v>
      </c>
      <c r="AP21" s="53">
        <f t="shared" si="0"/>
        <v>2614907.75</v>
      </c>
      <c r="AQ21" s="53">
        <f t="shared" si="0"/>
        <v>4904077.5</v>
      </c>
      <c r="AR21" s="53">
        <f t="shared" si="0"/>
        <v>27380418.439800002</v>
      </c>
      <c r="AS21" s="53">
        <f t="shared" si="0"/>
        <v>32038071.509999998</v>
      </c>
      <c r="AT21" s="53">
        <f t="shared" si="0"/>
        <v>59418489.9498</v>
      </c>
    </row>
  </sheetData>
  <mergeCells count="19">
    <mergeCell ref="A1:A3"/>
    <mergeCell ref="B1:AQ1"/>
    <mergeCell ref="B2:D2"/>
    <mergeCell ref="E2:G2"/>
    <mergeCell ref="H2:J2"/>
    <mergeCell ref="K2:M2"/>
    <mergeCell ref="N2:P2"/>
    <mergeCell ref="Q2:S2"/>
    <mergeCell ref="T2:V2"/>
    <mergeCell ref="W2:Y2"/>
    <mergeCell ref="AR2:AR3"/>
    <mergeCell ref="AS2:AS3"/>
    <mergeCell ref="AT2:AT3"/>
    <mergeCell ref="Z2:AB2"/>
    <mergeCell ref="AC2:AE2"/>
    <mergeCell ref="AF2:AH2"/>
    <mergeCell ref="AI2:AK2"/>
    <mergeCell ref="AL2:AN2"/>
    <mergeCell ref="AO2:AQ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U24"/>
  <sheetViews>
    <sheetView zoomScale="80" zoomScaleNormal="80" workbookViewId="0">
      <selection activeCell="P10" sqref="P10"/>
    </sheetView>
  </sheetViews>
  <sheetFormatPr defaultRowHeight="22.5" x14ac:dyDescent="0.35"/>
  <cols>
    <col min="1" max="1" width="22.5" style="1" customWidth="1"/>
    <col min="2" max="2" width="13.875" style="1" customWidth="1"/>
    <col min="3" max="4" width="12.5" style="1" customWidth="1"/>
    <col min="5" max="6" width="12.875" style="1" customWidth="1"/>
    <col min="7" max="8" width="12.5" style="1" customWidth="1"/>
    <col min="9" max="9" width="13" style="1" customWidth="1"/>
    <col min="10" max="10" width="11.75" style="1" customWidth="1"/>
    <col min="11" max="12" width="12.375" style="1" customWidth="1"/>
    <col min="13" max="17" width="12.875" style="1" customWidth="1"/>
    <col min="18" max="18" width="12.875" style="1" hidden="1" customWidth="1"/>
    <col min="19" max="19" width="12.875" style="1" customWidth="1"/>
    <col min="20" max="20" width="13.875" style="1" customWidth="1"/>
    <col min="21" max="21" width="9.875" style="1" bestFit="1" customWidth="1"/>
    <col min="22" max="16384" width="9" style="1"/>
  </cols>
  <sheetData>
    <row r="1" spans="1:20" x14ac:dyDescent="0.35">
      <c r="A1" s="140" t="s">
        <v>32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</row>
    <row r="2" spans="1:20" x14ac:dyDescent="0.35">
      <c r="A2" s="140" t="s">
        <v>31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</row>
    <row r="3" spans="1:20" x14ac:dyDescent="0.35">
      <c r="A3" s="139" t="s">
        <v>0</v>
      </c>
      <c r="B3" s="141">
        <v>5610</v>
      </c>
      <c r="C3" s="142"/>
      <c r="D3" s="141">
        <v>5611</v>
      </c>
      <c r="E3" s="142"/>
      <c r="F3" s="141">
        <v>5612</v>
      </c>
      <c r="G3" s="142"/>
      <c r="H3" s="141">
        <v>5701</v>
      </c>
      <c r="I3" s="142"/>
      <c r="J3" s="141">
        <v>5702</v>
      </c>
      <c r="K3" s="142"/>
      <c r="L3" s="141">
        <v>5703</v>
      </c>
      <c r="M3" s="142"/>
      <c r="N3" s="141">
        <v>5704</v>
      </c>
      <c r="O3" s="142"/>
      <c r="P3" s="141">
        <v>5705</v>
      </c>
      <c r="Q3" s="142"/>
      <c r="R3" s="2">
        <v>5706</v>
      </c>
      <c r="S3" s="22"/>
    </row>
    <row r="4" spans="1:20" ht="157.5" x14ac:dyDescent="0.35">
      <c r="A4" s="139"/>
      <c r="B4" s="57" t="s">
        <v>33</v>
      </c>
      <c r="C4" s="56" t="s">
        <v>18</v>
      </c>
      <c r="D4" s="57" t="s">
        <v>33</v>
      </c>
      <c r="E4" s="56" t="s">
        <v>18</v>
      </c>
      <c r="F4" s="57" t="s">
        <v>33</v>
      </c>
      <c r="G4" s="56" t="s">
        <v>18</v>
      </c>
      <c r="H4" s="57" t="s">
        <v>33</v>
      </c>
      <c r="I4" s="56" t="s">
        <v>18</v>
      </c>
      <c r="J4" s="57" t="s">
        <v>33</v>
      </c>
      <c r="K4" s="56" t="s">
        <v>18</v>
      </c>
      <c r="L4" s="57" t="s">
        <v>33</v>
      </c>
      <c r="M4" s="56" t="s">
        <v>18</v>
      </c>
      <c r="N4" s="57" t="s">
        <v>33</v>
      </c>
      <c r="O4" s="56" t="s">
        <v>18</v>
      </c>
      <c r="P4" s="57" t="s">
        <v>33</v>
      </c>
      <c r="Q4" s="56" t="s">
        <v>18</v>
      </c>
      <c r="R4" s="5" t="s">
        <v>18</v>
      </c>
      <c r="S4" s="21" t="s">
        <v>33</v>
      </c>
      <c r="T4" s="5" t="s">
        <v>18</v>
      </c>
    </row>
    <row r="5" spans="1:20" x14ac:dyDescent="0.35">
      <c r="A5" s="6" t="s">
        <v>1</v>
      </c>
      <c r="B5" s="23">
        <v>138831</v>
      </c>
      <c r="C5" s="14">
        <v>89036.5</v>
      </c>
      <c r="D5" s="14">
        <v>157562</v>
      </c>
      <c r="E5" s="14">
        <v>113952.5</v>
      </c>
      <c r="F5" s="14">
        <v>160407.25</v>
      </c>
      <c r="G5" s="15">
        <v>144591.75</v>
      </c>
      <c r="H5" s="15">
        <v>136102</v>
      </c>
      <c r="I5" s="16">
        <v>132128</v>
      </c>
      <c r="J5" s="16">
        <v>93804.5</v>
      </c>
      <c r="K5" s="16">
        <v>146579.5</v>
      </c>
      <c r="L5" s="16">
        <v>106645.5</v>
      </c>
      <c r="M5" s="16">
        <v>151072.5</v>
      </c>
      <c r="N5" s="16">
        <v>160240</v>
      </c>
      <c r="O5" s="16">
        <v>145579</v>
      </c>
      <c r="P5" s="16">
        <v>90785</v>
      </c>
      <c r="Q5" s="16">
        <v>146024.25</v>
      </c>
      <c r="R5" s="3"/>
      <c r="S5" s="3">
        <f>+B5+D5+F5+H5+J5+L5+N5+P5</f>
        <v>1044377.25</v>
      </c>
      <c r="T5" s="3">
        <f>SUM(C5:Q5)</f>
        <v>1974510.25</v>
      </c>
    </row>
    <row r="6" spans="1:20" x14ac:dyDescent="0.35">
      <c r="A6" s="6" t="s">
        <v>22</v>
      </c>
      <c r="B6" s="6">
        <v>69898.5</v>
      </c>
      <c r="C6" s="14">
        <v>45594</v>
      </c>
      <c r="D6" s="14">
        <v>38257</v>
      </c>
      <c r="E6" s="14">
        <v>26206</v>
      </c>
      <c r="F6" s="19"/>
      <c r="G6" s="17">
        <v>0</v>
      </c>
      <c r="H6" s="17"/>
      <c r="I6" s="17">
        <v>0</v>
      </c>
      <c r="J6" s="17"/>
      <c r="K6" s="17">
        <v>0</v>
      </c>
      <c r="L6" s="17"/>
      <c r="M6" s="17">
        <v>0</v>
      </c>
      <c r="N6" s="17"/>
      <c r="O6" s="17">
        <v>0</v>
      </c>
      <c r="P6" s="17"/>
      <c r="Q6" s="17">
        <v>0</v>
      </c>
      <c r="R6" s="3"/>
      <c r="S6" s="3">
        <f t="shared" ref="S6:S22" si="0">+B6+D6+F6+H6+J6+L6+N6+P6</f>
        <v>108155.5</v>
      </c>
      <c r="T6" s="3">
        <f t="shared" ref="T6:T22" si="1">SUM(C6:Q6)</f>
        <v>110057</v>
      </c>
    </row>
    <row r="7" spans="1:20" x14ac:dyDescent="0.35">
      <c r="A7" s="7" t="s">
        <v>2</v>
      </c>
      <c r="B7" s="8">
        <v>180421.5</v>
      </c>
      <c r="C7" s="10">
        <v>206253.5</v>
      </c>
      <c r="D7" s="10">
        <v>182175.5</v>
      </c>
      <c r="E7" s="10">
        <v>223522.25</v>
      </c>
      <c r="F7" s="20">
        <v>174834.5</v>
      </c>
      <c r="G7" s="8">
        <v>204433</v>
      </c>
      <c r="H7" s="8">
        <v>167606</v>
      </c>
      <c r="I7" s="3">
        <v>240789</v>
      </c>
      <c r="J7" s="3">
        <v>160501.5</v>
      </c>
      <c r="K7" s="3">
        <v>206381</v>
      </c>
      <c r="L7" s="3">
        <v>211748</v>
      </c>
      <c r="M7" s="3">
        <v>283607.75</v>
      </c>
      <c r="N7" s="3">
        <v>202539.73</v>
      </c>
      <c r="O7" s="3">
        <v>267535.5</v>
      </c>
      <c r="P7" s="3">
        <v>158647</v>
      </c>
      <c r="Q7" s="3">
        <v>290847.25</v>
      </c>
      <c r="R7" s="3"/>
      <c r="S7" s="3">
        <f t="shared" si="0"/>
        <v>1438473.73</v>
      </c>
      <c r="T7" s="3">
        <f t="shared" si="1"/>
        <v>3181421.48</v>
      </c>
    </row>
    <row r="8" spans="1:20" x14ac:dyDescent="0.35">
      <c r="A8" s="7" t="s">
        <v>3</v>
      </c>
      <c r="B8" s="7">
        <v>101677.25</v>
      </c>
      <c r="C8" s="10">
        <v>209553</v>
      </c>
      <c r="D8" s="10">
        <v>130629.5</v>
      </c>
      <c r="E8" s="10">
        <v>248708</v>
      </c>
      <c r="F8" s="20">
        <v>162309.5</v>
      </c>
      <c r="G8" s="8">
        <v>201112.25</v>
      </c>
      <c r="H8" s="8">
        <v>182232.25</v>
      </c>
      <c r="I8" s="3">
        <v>239321.75</v>
      </c>
      <c r="J8" s="3">
        <v>160146.5</v>
      </c>
      <c r="K8" s="3">
        <v>283097</v>
      </c>
      <c r="L8" s="3">
        <v>181618</v>
      </c>
      <c r="M8" s="3">
        <v>267755</v>
      </c>
      <c r="N8" s="3">
        <v>213700</v>
      </c>
      <c r="O8" s="3">
        <v>261938.25</v>
      </c>
      <c r="P8" s="3">
        <v>140479.5</v>
      </c>
      <c r="Q8" s="3">
        <v>267548</v>
      </c>
      <c r="R8" s="3"/>
      <c r="S8" s="3">
        <f t="shared" si="0"/>
        <v>1272792.5</v>
      </c>
      <c r="T8" s="3">
        <f t="shared" si="1"/>
        <v>3150148.5</v>
      </c>
    </row>
    <row r="9" spans="1:20" x14ac:dyDescent="0.35">
      <c r="A9" s="7" t="s">
        <v>4</v>
      </c>
      <c r="B9" s="7">
        <v>120068.5</v>
      </c>
      <c r="C9" s="10">
        <v>71573</v>
      </c>
      <c r="D9" s="10">
        <v>82124.5</v>
      </c>
      <c r="E9" s="10">
        <v>77301</v>
      </c>
      <c r="F9" s="20">
        <v>94494</v>
      </c>
      <c r="G9" s="8">
        <v>73881.5</v>
      </c>
      <c r="H9" s="8">
        <v>93081.5</v>
      </c>
      <c r="I9" s="3">
        <v>87030</v>
      </c>
      <c r="J9" s="3">
        <v>85388</v>
      </c>
      <c r="K9" s="3">
        <v>92458</v>
      </c>
      <c r="L9" s="3">
        <v>66593.5</v>
      </c>
      <c r="M9" s="3">
        <v>104119</v>
      </c>
      <c r="N9" s="3">
        <v>105074.5</v>
      </c>
      <c r="O9" s="3">
        <v>93766.5</v>
      </c>
      <c r="P9" s="3">
        <v>100979</v>
      </c>
      <c r="Q9" s="3">
        <v>112703.75</v>
      </c>
      <c r="R9" s="3"/>
      <c r="S9" s="3">
        <f t="shared" si="0"/>
        <v>747803.5</v>
      </c>
      <c r="T9" s="3">
        <f t="shared" si="1"/>
        <v>1340567.75</v>
      </c>
    </row>
    <row r="10" spans="1:20" x14ac:dyDescent="0.35">
      <c r="A10" s="7" t="s">
        <v>5</v>
      </c>
      <c r="B10" s="7">
        <v>64.734999999999999</v>
      </c>
      <c r="C10" s="10">
        <v>96281.75</v>
      </c>
      <c r="D10" s="10">
        <v>96894</v>
      </c>
      <c r="E10" s="10">
        <v>119089.5</v>
      </c>
      <c r="F10" s="20">
        <v>47526.5</v>
      </c>
      <c r="G10" s="8">
        <v>73639</v>
      </c>
      <c r="H10" s="8">
        <v>91190.25</v>
      </c>
      <c r="I10" s="3">
        <v>106480.25</v>
      </c>
      <c r="J10" s="3">
        <v>115321</v>
      </c>
      <c r="K10" s="3">
        <v>150736.5</v>
      </c>
      <c r="L10" s="3">
        <v>132823.75</v>
      </c>
      <c r="M10" s="3">
        <v>136775.75</v>
      </c>
      <c r="N10" s="3">
        <v>109437</v>
      </c>
      <c r="O10" s="3">
        <v>134065.75</v>
      </c>
      <c r="P10" s="3">
        <v>103170</v>
      </c>
      <c r="Q10" s="3">
        <v>155850.5</v>
      </c>
      <c r="R10" s="3"/>
      <c r="S10" s="3">
        <f t="shared" si="0"/>
        <v>696427.23499999999</v>
      </c>
      <c r="T10" s="3">
        <f t="shared" si="1"/>
        <v>1669281.5</v>
      </c>
    </row>
    <row r="11" spans="1:20" x14ac:dyDescent="0.35">
      <c r="A11" s="7" t="s">
        <v>6</v>
      </c>
      <c r="B11" s="7">
        <v>21829</v>
      </c>
      <c r="C11" s="10">
        <v>38396.5</v>
      </c>
      <c r="D11" s="10">
        <v>68667</v>
      </c>
      <c r="E11" s="10">
        <v>59228.75</v>
      </c>
      <c r="F11" s="20">
        <v>52013.5</v>
      </c>
      <c r="G11" s="8">
        <v>65208.75</v>
      </c>
      <c r="H11" s="8">
        <v>38935.5</v>
      </c>
      <c r="I11" s="3">
        <v>60772.5</v>
      </c>
      <c r="J11" s="3">
        <v>58484</v>
      </c>
      <c r="K11" s="3">
        <v>80694.5</v>
      </c>
      <c r="L11" s="3">
        <v>42771</v>
      </c>
      <c r="M11" s="3">
        <v>74086.75</v>
      </c>
      <c r="N11" s="3">
        <v>40280</v>
      </c>
      <c r="O11" s="3">
        <v>67604</v>
      </c>
      <c r="P11" s="3">
        <v>79854.5</v>
      </c>
      <c r="Q11" s="3">
        <v>77831.5</v>
      </c>
      <c r="R11" s="3"/>
      <c r="S11" s="3">
        <f t="shared" si="0"/>
        <v>402834.5</v>
      </c>
      <c r="T11" s="3">
        <f t="shared" si="1"/>
        <v>904828.75</v>
      </c>
    </row>
    <row r="12" spans="1:20" x14ac:dyDescent="0.35">
      <c r="A12" s="7" t="s">
        <v>7</v>
      </c>
      <c r="B12" s="7">
        <v>177413.25</v>
      </c>
      <c r="C12" s="10">
        <v>178982.5</v>
      </c>
      <c r="D12" s="10">
        <v>249769</v>
      </c>
      <c r="E12" s="10">
        <v>207303.5</v>
      </c>
      <c r="F12" s="20">
        <v>234526.75</v>
      </c>
      <c r="G12" s="8">
        <v>197059.75</v>
      </c>
      <c r="H12" s="8">
        <v>262048.5</v>
      </c>
      <c r="I12" s="3">
        <v>268603.75</v>
      </c>
      <c r="J12" s="3">
        <v>232283.5</v>
      </c>
      <c r="K12" s="3">
        <v>259126.5</v>
      </c>
      <c r="L12" s="3">
        <v>265079</v>
      </c>
      <c r="M12" s="3">
        <v>249592</v>
      </c>
      <c r="N12" s="3">
        <v>242906</v>
      </c>
      <c r="O12" s="3">
        <v>244746.25</v>
      </c>
      <c r="P12" s="3">
        <v>331508.5</v>
      </c>
      <c r="Q12" s="3">
        <v>278321.5</v>
      </c>
      <c r="R12" s="3"/>
      <c r="S12" s="3">
        <f t="shared" si="0"/>
        <v>1995534.5</v>
      </c>
      <c r="T12" s="3">
        <f t="shared" si="1"/>
        <v>3701857</v>
      </c>
    </row>
    <row r="13" spans="1:20" x14ac:dyDescent="0.35">
      <c r="A13" s="7" t="s">
        <v>8</v>
      </c>
      <c r="B13" s="7">
        <v>86161</v>
      </c>
      <c r="C13" s="10">
        <v>102561.5</v>
      </c>
      <c r="D13" s="10">
        <v>65501.5</v>
      </c>
      <c r="E13" s="10">
        <v>88420.25</v>
      </c>
      <c r="F13" s="20">
        <v>58377.25</v>
      </c>
      <c r="G13" s="8">
        <v>98822.25</v>
      </c>
      <c r="H13" s="8">
        <v>123450.75</v>
      </c>
      <c r="I13" s="3">
        <v>90032.25</v>
      </c>
      <c r="J13" s="3">
        <v>90802.5</v>
      </c>
      <c r="K13" s="3">
        <v>113160.75</v>
      </c>
      <c r="L13" s="3">
        <v>90741.25</v>
      </c>
      <c r="M13" s="3">
        <v>90132.25</v>
      </c>
      <c r="N13" s="3">
        <v>62117</v>
      </c>
      <c r="O13" s="3">
        <v>98145</v>
      </c>
      <c r="P13" s="3">
        <v>67700.25</v>
      </c>
      <c r="Q13" s="3">
        <v>104822.25</v>
      </c>
      <c r="R13" s="3"/>
      <c r="S13" s="3">
        <f t="shared" si="0"/>
        <v>644851.5</v>
      </c>
      <c r="T13" s="3">
        <f t="shared" si="1"/>
        <v>1344787</v>
      </c>
    </row>
    <row r="14" spans="1:20" x14ac:dyDescent="0.35">
      <c r="A14" s="7" t="s">
        <v>9</v>
      </c>
      <c r="B14" s="7">
        <v>127289.5</v>
      </c>
      <c r="C14" s="10">
        <v>128553.25</v>
      </c>
      <c r="D14" s="10">
        <v>61779.75</v>
      </c>
      <c r="E14" s="10">
        <v>127548.75</v>
      </c>
      <c r="F14" s="20">
        <v>112391.25</v>
      </c>
      <c r="G14" s="8">
        <v>141324.25</v>
      </c>
      <c r="H14" s="8">
        <v>91104.5</v>
      </c>
      <c r="I14" s="3">
        <v>140709.25</v>
      </c>
      <c r="J14" s="3">
        <v>147072</v>
      </c>
      <c r="K14" s="3">
        <v>152001</v>
      </c>
      <c r="L14" s="3">
        <v>97535</v>
      </c>
      <c r="M14" s="3">
        <v>162505.25</v>
      </c>
      <c r="N14" s="3">
        <v>139353.5</v>
      </c>
      <c r="O14" s="3">
        <v>157247</v>
      </c>
      <c r="P14" s="3">
        <v>118933.25</v>
      </c>
      <c r="Q14" s="3">
        <v>162023.5</v>
      </c>
      <c r="R14" s="3"/>
      <c r="S14" s="3">
        <f t="shared" si="0"/>
        <v>895458.75</v>
      </c>
      <c r="T14" s="3">
        <f t="shared" si="1"/>
        <v>1940081.5</v>
      </c>
    </row>
    <row r="15" spans="1:20" x14ac:dyDescent="0.35">
      <c r="A15" s="7" t="s">
        <v>10</v>
      </c>
      <c r="B15" s="7">
        <v>82869</v>
      </c>
      <c r="C15" s="10">
        <v>98375</v>
      </c>
      <c r="D15" s="10">
        <v>77628.75</v>
      </c>
      <c r="E15" s="10">
        <v>95186.5</v>
      </c>
      <c r="F15" s="20">
        <v>99382</v>
      </c>
      <c r="G15" s="8">
        <v>111476.25</v>
      </c>
      <c r="H15" s="8">
        <v>129919.5</v>
      </c>
      <c r="I15" s="3">
        <v>123383.25</v>
      </c>
      <c r="J15" s="3">
        <v>72846</v>
      </c>
      <c r="K15" s="3">
        <v>109883.75</v>
      </c>
      <c r="L15" s="3">
        <v>50729</v>
      </c>
      <c r="M15" s="3">
        <v>89900.75</v>
      </c>
      <c r="N15" s="3">
        <v>95957</v>
      </c>
      <c r="O15" s="3">
        <v>83828.5</v>
      </c>
      <c r="P15" s="3">
        <v>75646.5</v>
      </c>
      <c r="Q15" s="3">
        <v>123387.75</v>
      </c>
      <c r="R15" s="3"/>
      <c r="S15" s="3">
        <f t="shared" si="0"/>
        <v>684977.75</v>
      </c>
      <c r="T15" s="3">
        <f t="shared" si="1"/>
        <v>1437530.5</v>
      </c>
    </row>
    <row r="16" spans="1:20" x14ac:dyDescent="0.35">
      <c r="A16" s="7" t="s">
        <v>11</v>
      </c>
      <c r="B16" s="7">
        <v>84339.5</v>
      </c>
      <c r="C16" s="10">
        <v>94833.5</v>
      </c>
      <c r="D16" s="10">
        <v>106945.5</v>
      </c>
      <c r="E16" s="10">
        <v>109262.5</v>
      </c>
      <c r="F16" s="20">
        <v>148448.5</v>
      </c>
      <c r="G16" s="8">
        <v>101457.5</v>
      </c>
      <c r="H16" s="8">
        <v>162399.5</v>
      </c>
      <c r="I16" s="3">
        <v>127228.75</v>
      </c>
      <c r="J16" s="3">
        <v>88096.25</v>
      </c>
      <c r="K16" s="3">
        <v>111474</v>
      </c>
      <c r="L16" s="3">
        <v>91526</v>
      </c>
      <c r="M16" s="3">
        <v>143037.5</v>
      </c>
      <c r="N16" s="3">
        <v>137935.5</v>
      </c>
      <c r="O16" s="3">
        <v>121366.75</v>
      </c>
      <c r="P16" s="3">
        <v>126893.75</v>
      </c>
      <c r="Q16" s="3">
        <v>133962.5</v>
      </c>
      <c r="R16" s="3"/>
      <c r="S16" s="3">
        <f t="shared" si="0"/>
        <v>946584.5</v>
      </c>
      <c r="T16" s="3">
        <f t="shared" si="1"/>
        <v>1804868</v>
      </c>
    </row>
    <row r="17" spans="1:21" x14ac:dyDescent="0.35">
      <c r="A17" s="7" t="s">
        <v>12</v>
      </c>
      <c r="B17" s="7">
        <v>103253.75</v>
      </c>
      <c r="C17" s="10">
        <v>150056.25</v>
      </c>
      <c r="D17" s="10">
        <v>122682.5</v>
      </c>
      <c r="E17" s="10">
        <v>183296</v>
      </c>
      <c r="F17" s="20">
        <v>189218.25</v>
      </c>
      <c r="G17" s="8">
        <v>184282.25</v>
      </c>
      <c r="H17" s="8">
        <v>317894.25</v>
      </c>
      <c r="I17" s="3">
        <v>186602.75</v>
      </c>
      <c r="J17" s="3">
        <v>157839.5</v>
      </c>
      <c r="K17" s="3">
        <v>244030.5</v>
      </c>
      <c r="L17" s="3">
        <v>200040</v>
      </c>
      <c r="M17" s="3">
        <v>204436</v>
      </c>
      <c r="N17" s="3">
        <v>190981.75</v>
      </c>
      <c r="O17" s="3">
        <v>211798.25</v>
      </c>
      <c r="P17" s="3">
        <v>179885</v>
      </c>
      <c r="Q17" s="3">
        <v>208853</v>
      </c>
      <c r="R17" s="3"/>
      <c r="S17" s="3">
        <f t="shared" si="0"/>
        <v>1461795</v>
      </c>
      <c r="T17" s="3">
        <f t="shared" si="1"/>
        <v>2931896.25</v>
      </c>
    </row>
    <row r="18" spans="1:21" x14ac:dyDescent="0.35">
      <c r="A18" s="7" t="s">
        <v>13</v>
      </c>
      <c r="B18" s="7">
        <v>23828.5</v>
      </c>
      <c r="C18" s="10">
        <v>26198</v>
      </c>
      <c r="D18" s="10">
        <v>8441.5</v>
      </c>
      <c r="E18" s="10">
        <v>41098.5</v>
      </c>
      <c r="F18" s="20">
        <v>8551</v>
      </c>
      <c r="G18" s="8">
        <v>18639.25</v>
      </c>
      <c r="H18" s="8">
        <v>67536</v>
      </c>
      <c r="I18" s="3">
        <v>44381</v>
      </c>
      <c r="J18" s="3">
        <v>47270.5</v>
      </c>
      <c r="K18" s="3">
        <v>46155</v>
      </c>
      <c r="L18" s="3">
        <v>64416.5</v>
      </c>
      <c r="M18" s="3">
        <v>47947</v>
      </c>
      <c r="N18" s="3">
        <v>13698</v>
      </c>
      <c r="O18" s="3">
        <v>42130.5</v>
      </c>
      <c r="P18" s="3">
        <v>73098.5</v>
      </c>
      <c r="Q18" s="3">
        <v>51334.5</v>
      </c>
      <c r="R18" s="3"/>
      <c r="S18" s="3">
        <f t="shared" si="0"/>
        <v>306840.5</v>
      </c>
      <c r="T18" s="3">
        <f t="shared" si="1"/>
        <v>600895.75</v>
      </c>
    </row>
    <row r="19" spans="1:21" x14ac:dyDescent="0.35">
      <c r="A19" s="7" t="s">
        <v>14</v>
      </c>
      <c r="B19" s="7">
        <v>187986.25</v>
      </c>
      <c r="C19" s="10">
        <v>167152.5</v>
      </c>
      <c r="D19" s="10">
        <v>165289.25</v>
      </c>
      <c r="E19" s="10">
        <v>145295.75</v>
      </c>
      <c r="F19" s="20">
        <v>177256</v>
      </c>
      <c r="G19" s="8">
        <v>159892.75</v>
      </c>
      <c r="H19" s="8">
        <v>118212.25</v>
      </c>
      <c r="I19" s="3">
        <v>189901</v>
      </c>
      <c r="J19" s="3">
        <v>246838</v>
      </c>
      <c r="K19" s="3">
        <v>198460</v>
      </c>
      <c r="L19" s="3">
        <v>189392.5</v>
      </c>
      <c r="M19" s="3">
        <v>186384.25</v>
      </c>
      <c r="N19" s="3">
        <v>198479</v>
      </c>
      <c r="O19" s="3">
        <v>158310.75</v>
      </c>
      <c r="P19" s="3">
        <v>182709.75</v>
      </c>
      <c r="Q19" s="3">
        <v>196259.25</v>
      </c>
      <c r="R19" s="3"/>
      <c r="S19" s="3">
        <f t="shared" si="0"/>
        <v>1466163</v>
      </c>
      <c r="T19" s="3">
        <f t="shared" si="1"/>
        <v>2679833</v>
      </c>
    </row>
    <row r="20" spans="1:21" x14ac:dyDescent="0.35">
      <c r="A20" s="7" t="s">
        <v>15</v>
      </c>
      <c r="B20" s="7">
        <v>116011</v>
      </c>
      <c r="C20" s="10">
        <v>115657.75</v>
      </c>
      <c r="D20" s="10">
        <v>67672.5</v>
      </c>
      <c r="E20" s="10">
        <v>101136.75</v>
      </c>
      <c r="F20" s="20">
        <v>63481</v>
      </c>
      <c r="G20" s="8">
        <v>78008.25</v>
      </c>
      <c r="H20" s="8">
        <v>58557</v>
      </c>
      <c r="I20" s="3">
        <v>82958.649999999994</v>
      </c>
      <c r="J20" s="3">
        <v>43333</v>
      </c>
      <c r="K20" s="3">
        <v>76253.5</v>
      </c>
      <c r="L20" s="3">
        <v>81970</v>
      </c>
      <c r="M20" s="3">
        <v>61745.75</v>
      </c>
      <c r="N20" s="3">
        <v>136468.5</v>
      </c>
      <c r="O20" s="3">
        <v>87967</v>
      </c>
      <c r="P20" s="3">
        <v>49418.5</v>
      </c>
      <c r="Q20" s="3">
        <v>67504.25</v>
      </c>
      <c r="R20" s="3"/>
      <c r="S20" s="3">
        <f t="shared" si="0"/>
        <v>616911.5</v>
      </c>
      <c r="T20" s="3">
        <f t="shared" si="1"/>
        <v>1172132.3999999999</v>
      </c>
    </row>
    <row r="21" spans="1:21" x14ac:dyDescent="0.35">
      <c r="A21" s="7" t="s">
        <v>16</v>
      </c>
      <c r="B21" s="7">
        <v>27427.5</v>
      </c>
      <c r="C21" s="10">
        <v>24482.25</v>
      </c>
      <c r="D21" s="10">
        <v>43490.5</v>
      </c>
      <c r="E21" s="10">
        <v>31338.75</v>
      </c>
      <c r="F21" s="20">
        <v>3154.75</v>
      </c>
      <c r="G21" s="8">
        <v>24703</v>
      </c>
      <c r="H21" s="8">
        <v>5230.5</v>
      </c>
      <c r="I21" s="3">
        <v>30675.5</v>
      </c>
      <c r="J21" s="3">
        <v>33856</v>
      </c>
      <c r="K21" s="3">
        <v>40735.25</v>
      </c>
      <c r="L21" s="3">
        <v>6897</v>
      </c>
      <c r="M21" s="3">
        <v>28666</v>
      </c>
      <c r="N21" s="3">
        <v>21459</v>
      </c>
      <c r="O21" s="3">
        <v>32628</v>
      </c>
      <c r="P21" s="3">
        <v>3498</v>
      </c>
      <c r="Q21" s="3">
        <v>30296.5</v>
      </c>
      <c r="R21" s="3"/>
      <c r="S21" s="3">
        <f t="shared" si="0"/>
        <v>145013.25</v>
      </c>
      <c r="T21" s="3">
        <f t="shared" si="1"/>
        <v>361111</v>
      </c>
    </row>
    <row r="22" spans="1:21" x14ac:dyDescent="0.35">
      <c r="A22" s="7" t="s">
        <v>17</v>
      </c>
      <c r="B22" s="7">
        <v>363973.25</v>
      </c>
      <c r="C22" s="10">
        <v>328852.75</v>
      </c>
      <c r="D22" s="10">
        <v>323994.25</v>
      </c>
      <c r="E22" s="10">
        <v>351887.5</v>
      </c>
      <c r="F22" s="20">
        <v>335106.25</v>
      </c>
      <c r="G22" s="8">
        <v>363922.25</v>
      </c>
      <c r="H22" s="8">
        <v>393018</v>
      </c>
      <c r="I22" s="3">
        <v>381138.25</v>
      </c>
      <c r="J22" s="3">
        <v>366871</v>
      </c>
      <c r="K22" s="3">
        <v>428920.25</v>
      </c>
      <c r="L22" s="3">
        <v>336633.5</v>
      </c>
      <c r="M22" s="3">
        <v>426261.5</v>
      </c>
      <c r="N22" s="3">
        <v>384024.5</v>
      </c>
      <c r="O22" s="3">
        <v>430096.75</v>
      </c>
      <c r="P22" s="3">
        <v>373624.75</v>
      </c>
      <c r="Q22" s="3">
        <v>458514.25</v>
      </c>
      <c r="R22" s="3"/>
      <c r="S22" s="3">
        <f t="shared" si="0"/>
        <v>2877245.5</v>
      </c>
      <c r="T22" s="3">
        <f t="shared" si="1"/>
        <v>5682865.75</v>
      </c>
    </row>
    <row r="23" spans="1:21" x14ac:dyDescent="0.35">
      <c r="C23" s="9">
        <f>SUM(C5:C22)</f>
        <v>2172393.5</v>
      </c>
      <c r="D23" s="9"/>
      <c r="E23" s="9">
        <f>SUM(E5:E22)</f>
        <v>2349782.75</v>
      </c>
      <c r="F23" s="9"/>
      <c r="G23" s="3">
        <f>SUM(G5:G22)</f>
        <v>2242454</v>
      </c>
      <c r="H23" s="3"/>
      <c r="I23" s="3">
        <f>SUM(I5:I22)</f>
        <v>2532135.9</v>
      </c>
      <c r="J23" s="3"/>
      <c r="K23" s="3">
        <f t="shared" ref="K23:Q23" si="2">SUM(K5:K22)</f>
        <v>2740147</v>
      </c>
      <c r="L23" s="3"/>
      <c r="M23" s="3">
        <f t="shared" si="2"/>
        <v>2708025</v>
      </c>
      <c r="N23" s="3"/>
      <c r="O23" s="3">
        <f t="shared" si="2"/>
        <v>2638753.75</v>
      </c>
      <c r="P23" s="3"/>
      <c r="Q23" s="3">
        <f t="shared" si="2"/>
        <v>2866084.5</v>
      </c>
      <c r="R23" s="3"/>
      <c r="S23" s="3"/>
      <c r="T23" s="3">
        <f>SUM(T5:T22)</f>
        <v>35988673.379999995</v>
      </c>
      <c r="U23" s="4"/>
    </row>
    <row r="24" spans="1:21" x14ac:dyDescent="0.35">
      <c r="M24" s="12"/>
      <c r="N24" s="12"/>
      <c r="O24" s="12"/>
      <c r="P24" s="12"/>
      <c r="Q24" s="12"/>
      <c r="R24" s="12"/>
      <c r="S24" s="12"/>
      <c r="T24" s="18"/>
    </row>
  </sheetData>
  <mergeCells count="11">
    <mergeCell ref="A3:A4"/>
    <mergeCell ref="A1:T1"/>
    <mergeCell ref="A2:T2"/>
    <mergeCell ref="B3:C3"/>
    <mergeCell ref="D3:E3"/>
    <mergeCell ref="F3:G3"/>
    <mergeCell ref="H3:I3"/>
    <mergeCell ref="J3:K3"/>
    <mergeCell ref="L3:M3"/>
    <mergeCell ref="N3:O3"/>
    <mergeCell ref="P3:Q3"/>
  </mergeCells>
  <conditionalFormatting sqref="T5:T22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{442D8B70-0B62-4E25-945E-3AD434A7DD30}</x14:id>
        </ext>
      </extLst>
    </cfRule>
  </conditionalFormatting>
  <conditionalFormatting sqref="S5:S22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{AE1307C5-264B-4325-8E3F-02E13F9FC3B1}</x14:id>
        </ext>
      </extLst>
    </cfRule>
  </conditionalFormatting>
  <printOptions horizontalCentered="1"/>
  <pageMargins left="0.15748031496062992" right="0.70866141732283472" top="0.35433070866141736" bottom="0.35433070866141736" header="0.31496062992125984" footer="0.31496062992125984"/>
  <pageSetup paperSize="9" scale="92" fitToWidth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42D8B70-0B62-4E25-945E-3AD434A7DD3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T5:T22</xm:sqref>
        </x14:conditionalFormatting>
        <x14:conditionalFormatting xmlns:xm="http://schemas.microsoft.com/office/excel/2006/main">
          <x14:cfRule type="dataBar" id="{AE1307C5-264B-4325-8E3F-02E13F9FC3B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S5:S22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23"/>
  <sheetViews>
    <sheetView workbookViewId="0">
      <pane xSplit="1" ySplit="4" topLeftCell="S13" activePane="bottomRight" state="frozen"/>
      <selection pane="topRight" activeCell="B1" sqref="B1"/>
      <selection pane="bottomLeft" activeCell="A5" sqref="A5"/>
      <selection pane="bottomRight" activeCell="A14" sqref="A14:XFD14"/>
    </sheetView>
  </sheetViews>
  <sheetFormatPr defaultRowHeight="21" x14ac:dyDescent="0.35"/>
  <cols>
    <col min="1" max="1" width="29" style="25" customWidth="1"/>
    <col min="2" max="2" width="11.75" style="25" customWidth="1"/>
    <col min="3" max="3" width="12" style="25" customWidth="1"/>
    <col min="4" max="5" width="12.75" style="25" customWidth="1"/>
    <col min="6" max="6" width="11.125" style="25" customWidth="1"/>
    <col min="7" max="7" width="12.75" style="25" customWidth="1"/>
    <col min="8" max="8" width="10" style="25" customWidth="1"/>
    <col min="9" max="9" width="12" style="25" customWidth="1"/>
    <col min="10" max="10" width="12.75" style="25" customWidth="1"/>
    <col min="11" max="11" width="11.375" style="25" customWidth="1"/>
    <col min="12" max="12" width="11.75" style="25" customWidth="1"/>
    <col min="13" max="13" width="11.5" style="25" customWidth="1"/>
    <col min="14" max="14" width="10.375" style="25" customWidth="1"/>
    <col min="15" max="15" width="10.125" style="25" customWidth="1"/>
    <col min="16" max="16" width="11.375" style="25" customWidth="1"/>
    <col min="17" max="17" width="12.625" style="25" customWidth="1"/>
    <col min="18" max="18" width="12.375" style="25" customWidth="1"/>
    <col min="19" max="19" width="13" style="25" customWidth="1"/>
    <col min="20" max="21" width="13.125" style="25" bestFit="1" customWidth="1"/>
    <col min="22" max="25" width="13.375" style="25" customWidth="1"/>
    <col min="26" max="26" width="9" style="25"/>
    <col min="27" max="28" width="13.375" style="25" bestFit="1" customWidth="1"/>
    <col min="29" max="29" width="13.5" style="25" customWidth="1"/>
    <col min="30" max="16384" width="9" style="25"/>
  </cols>
  <sheetData>
    <row r="1" spans="1:29" x14ac:dyDescent="0.35">
      <c r="A1" s="164" t="s">
        <v>38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5"/>
      <c r="R1" s="165"/>
      <c r="S1" s="165"/>
      <c r="T1" s="165"/>
      <c r="U1" s="165"/>
      <c r="V1" s="165"/>
      <c r="W1" s="58"/>
      <c r="X1" s="58"/>
      <c r="Y1" s="58"/>
    </row>
    <row r="2" spans="1:29" x14ac:dyDescent="0.35">
      <c r="A2" s="34"/>
      <c r="B2" s="161" t="s">
        <v>57</v>
      </c>
      <c r="C2" s="162"/>
      <c r="D2" s="163"/>
      <c r="E2" s="154" t="s">
        <v>61</v>
      </c>
      <c r="F2" s="155"/>
      <c r="G2" s="156"/>
      <c r="H2" s="173" t="s">
        <v>60</v>
      </c>
      <c r="I2" s="174"/>
      <c r="J2" s="175"/>
      <c r="K2" s="149" t="s">
        <v>59</v>
      </c>
      <c r="L2" s="150"/>
      <c r="M2" s="151"/>
      <c r="N2" s="145" t="s">
        <v>58</v>
      </c>
      <c r="O2" s="146"/>
      <c r="P2" s="147"/>
      <c r="Q2" s="166" t="s">
        <v>56</v>
      </c>
      <c r="R2" s="167"/>
      <c r="S2" s="168"/>
      <c r="T2" s="169" t="s">
        <v>55</v>
      </c>
      <c r="U2" s="170"/>
      <c r="V2" s="171"/>
      <c r="W2" s="157" t="s">
        <v>54</v>
      </c>
      <c r="X2" s="158"/>
      <c r="Y2" s="159"/>
      <c r="AA2" s="143" t="s">
        <v>62</v>
      </c>
      <c r="AB2" s="143"/>
      <c r="AC2" s="143"/>
    </row>
    <row r="3" spans="1:29" ht="21" customHeight="1" x14ac:dyDescent="0.35">
      <c r="A3" s="172" t="s">
        <v>0</v>
      </c>
      <c r="B3" s="116" t="s">
        <v>35</v>
      </c>
      <c r="C3" s="125" t="s">
        <v>36</v>
      </c>
      <c r="D3" s="118" t="s">
        <v>37</v>
      </c>
      <c r="E3" s="116" t="s">
        <v>35</v>
      </c>
      <c r="F3" s="144" t="s">
        <v>36</v>
      </c>
      <c r="G3" s="118" t="s">
        <v>37</v>
      </c>
      <c r="H3" s="116" t="s">
        <v>35</v>
      </c>
      <c r="I3" s="153" t="s">
        <v>36</v>
      </c>
      <c r="J3" s="118" t="s">
        <v>37</v>
      </c>
      <c r="K3" s="116" t="s">
        <v>35</v>
      </c>
      <c r="L3" s="152" t="s">
        <v>36</v>
      </c>
      <c r="M3" s="118" t="s">
        <v>37</v>
      </c>
      <c r="N3" s="116" t="s">
        <v>35</v>
      </c>
      <c r="O3" s="148" t="s">
        <v>36</v>
      </c>
      <c r="P3" s="118" t="s">
        <v>37</v>
      </c>
      <c r="Q3" s="116" t="s">
        <v>35</v>
      </c>
      <c r="R3" s="117" t="s">
        <v>36</v>
      </c>
      <c r="S3" s="118" t="s">
        <v>37</v>
      </c>
      <c r="T3" s="111" t="s">
        <v>35</v>
      </c>
      <c r="U3" s="112" t="s">
        <v>36</v>
      </c>
      <c r="V3" s="113" t="s">
        <v>37</v>
      </c>
      <c r="W3" s="111" t="s">
        <v>35</v>
      </c>
      <c r="X3" s="160" t="s">
        <v>36</v>
      </c>
      <c r="Y3" s="113" t="s">
        <v>37</v>
      </c>
      <c r="AA3" s="111" t="s">
        <v>35</v>
      </c>
      <c r="AB3" s="121" t="s">
        <v>36</v>
      </c>
      <c r="AC3" s="113" t="s">
        <v>37</v>
      </c>
    </row>
    <row r="4" spans="1:29" ht="62.25" customHeight="1" x14ac:dyDescent="0.35">
      <c r="A4" s="172"/>
      <c r="B4" s="116"/>
      <c r="C4" s="125"/>
      <c r="D4" s="118"/>
      <c r="E4" s="116"/>
      <c r="F4" s="144"/>
      <c r="G4" s="118"/>
      <c r="H4" s="116"/>
      <c r="I4" s="153"/>
      <c r="J4" s="118"/>
      <c r="K4" s="116"/>
      <c r="L4" s="152"/>
      <c r="M4" s="118"/>
      <c r="N4" s="116"/>
      <c r="O4" s="148"/>
      <c r="P4" s="118"/>
      <c r="Q4" s="116"/>
      <c r="R4" s="117"/>
      <c r="S4" s="118"/>
      <c r="T4" s="111"/>
      <c r="U4" s="112"/>
      <c r="V4" s="113"/>
      <c r="W4" s="111"/>
      <c r="X4" s="160"/>
      <c r="Y4" s="113"/>
      <c r="AA4" s="111"/>
      <c r="AB4" s="121"/>
      <c r="AC4" s="113"/>
    </row>
    <row r="5" spans="1:29" x14ac:dyDescent="0.35">
      <c r="A5" s="35" t="s">
        <v>1</v>
      </c>
      <c r="B5" s="41">
        <v>111903.75</v>
      </c>
      <c r="C5" s="41">
        <v>147726</v>
      </c>
      <c r="D5" s="41">
        <f>+B5+C5</f>
        <v>259629.75</v>
      </c>
      <c r="E5" s="41">
        <v>55714.5</v>
      </c>
      <c r="F5" s="41">
        <v>15018</v>
      </c>
      <c r="G5" s="41">
        <f>SUM(E5:F5)</f>
        <v>70732.5</v>
      </c>
      <c r="H5" s="41">
        <v>143</v>
      </c>
      <c r="I5" s="41">
        <v>8934</v>
      </c>
      <c r="J5" s="41">
        <f>SUM(H5:I5)</f>
        <v>9077</v>
      </c>
      <c r="K5" s="41">
        <v>143</v>
      </c>
      <c r="L5" s="41">
        <v>9114</v>
      </c>
      <c r="M5" s="41">
        <f>SUM(K5:L5)</f>
        <v>9257</v>
      </c>
      <c r="N5" s="41">
        <v>1581</v>
      </c>
      <c r="O5" s="41">
        <v>1343</v>
      </c>
      <c r="P5" s="41">
        <f>SUM(N5:O5)</f>
        <v>2924</v>
      </c>
      <c r="Q5" s="36">
        <v>196641</v>
      </c>
      <c r="R5" s="26">
        <v>187811.5</v>
      </c>
      <c r="S5" s="26">
        <v>384452.5</v>
      </c>
      <c r="T5" s="28">
        <v>169766.25</v>
      </c>
      <c r="U5" s="28">
        <v>233558.75</v>
      </c>
      <c r="V5" s="28">
        <v>403325</v>
      </c>
      <c r="W5" s="28"/>
      <c r="X5" s="28"/>
      <c r="Y5" s="28"/>
      <c r="AA5" s="61">
        <f>+B5+E5+H5+K5+N5+Q5+T5+W5</f>
        <v>535892.5</v>
      </c>
      <c r="AB5" s="61">
        <f>+C5+F5+I5+L5+O5+R5+U5+X5</f>
        <v>603505.25</v>
      </c>
      <c r="AC5" s="61">
        <f>SUM(AA5:AB5)</f>
        <v>1139397.75</v>
      </c>
    </row>
    <row r="6" spans="1:29" x14ac:dyDescent="0.35">
      <c r="A6" s="37" t="s">
        <v>39</v>
      </c>
      <c r="B6" s="42"/>
      <c r="C6" s="42"/>
      <c r="D6" s="41">
        <f t="shared" ref="D6:D22" si="0">+B6+C6</f>
        <v>0</v>
      </c>
      <c r="E6" s="41">
        <v>3555</v>
      </c>
      <c r="F6" s="41">
        <v>1645</v>
      </c>
      <c r="G6" s="41">
        <f t="shared" ref="G6:G22" si="1">SUM(E6:F6)</f>
        <v>5200</v>
      </c>
      <c r="H6" s="41">
        <v>0</v>
      </c>
      <c r="I6" s="41">
        <v>233</v>
      </c>
      <c r="J6" s="41">
        <f t="shared" ref="J6:J22" si="2">SUM(H6:I6)</f>
        <v>233</v>
      </c>
      <c r="K6" s="41">
        <v>0</v>
      </c>
      <c r="L6" s="41">
        <v>233</v>
      </c>
      <c r="M6" s="41">
        <f t="shared" ref="M6:M22" si="3">SUM(K6:L6)</f>
        <v>233</v>
      </c>
      <c r="N6" s="42"/>
      <c r="O6" s="42"/>
      <c r="P6" s="41">
        <f t="shared" ref="P6:P22" si="4">SUM(N6:O6)</f>
        <v>0</v>
      </c>
      <c r="Q6" s="36">
        <v>707</v>
      </c>
      <c r="R6" s="26">
        <v>6062.5</v>
      </c>
      <c r="S6" s="26">
        <v>6769.5</v>
      </c>
      <c r="T6" s="28">
        <v>2129453.5</v>
      </c>
      <c r="U6" s="28">
        <v>2014538.15</v>
      </c>
      <c r="V6" s="28">
        <v>4143991.65</v>
      </c>
      <c r="W6" s="28">
        <v>536778.5</v>
      </c>
      <c r="X6" s="28">
        <v>587633.1</v>
      </c>
      <c r="Y6" s="28">
        <f>SUM(W6:X6)</f>
        <v>1124411.6000000001</v>
      </c>
      <c r="AA6" s="61">
        <f t="shared" ref="AA6:AA23" si="5">+B6+E6+H6+K6+N6+Q6+T6+W6</f>
        <v>2670494</v>
      </c>
      <c r="AB6" s="61">
        <f t="shared" ref="AB6:AB23" si="6">+C6+F6+I6+L6+O6+R6+U6+X6</f>
        <v>2610344.75</v>
      </c>
      <c r="AC6" s="61">
        <f t="shared" ref="AC6:AC23" si="7">SUM(AA6:AB6)</f>
        <v>5280838.75</v>
      </c>
    </row>
    <row r="7" spans="1:29" x14ac:dyDescent="0.35">
      <c r="A7" s="38" t="s">
        <v>2</v>
      </c>
      <c r="B7" s="43">
        <v>164108</v>
      </c>
      <c r="C7" s="43">
        <v>252731.75</v>
      </c>
      <c r="D7" s="41">
        <f t="shared" si="0"/>
        <v>416839.75</v>
      </c>
      <c r="E7" s="41">
        <v>87414.25</v>
      </c>
      <c r="F7" s="41">
        <v>43765.75</v>
      </c>
      <c r="G7" s="41">
        <f t="shared" si="1"/>
        <v>131180</v>
      </c>
      <c r="H7" s="41">
        <v>236</v>
      </c>
      <c r="I7" s="41">
        <v>19797</v>
      </c>
      <c r="J7" s="41">
        <f t="shared" si="2"/>
        <v>20033</v>
      </c>
      <c r="K7" s="41">
        <v>236</v>
      </c>
      <c r="L7" s="41">
        <v>19797</v>
      </c>
      <c r="M7" s="41">
        <f t="shared" si="3"/>
        <v>20033</v>
      </c>
      <c r="N7" s="43">
        <v>3058</v>
      </c>
      <c r="O7" s="43">
        <v>3404</v>
      </c>
      <c r="P7" s="41">
        <f t="shared" si="4"/>
        <v>6462</v>
      </c>
      <c r="Q7" s="39">
        <v>252228</v>
      </c>
      <c r="R7" s="29">
        <v>335287</v>
      </c>
      <c r="S7" s="29">
        <v>587515</v>
      </c>
      <c r="T7" s="28">
        <v>1110822</v>
      </c>
      <c r="U7" s="28">
        <v>1386255.4</v>
      </c>
      <c r="V7" s="28">
        <v>2497077.4</v>
      </c>
      <c r="W7" s="28">
        <v>269251.75</v>
      </c>
      <c r="X7" s="28">
        <v>299412.7</v>
      </c>
      <c r="Y7" s="28">
        <f t="shared" ref="Y7:Y22" si="8">SUM(W7:X7)</f>
        <v>568664.44999999995</v>
      </c>
      <c r="AA7" s="61">
        <f t="shared" si="5"/>
        <v>1887354</v>
      </c>
      <c r="AB7" s="61">
        <f t="shared" si="6"/>
        <v>2360450.6</v>
      </c>
      <c r="AC7" s="61">
        <f t="shared" si="7"/>
        <v>4247804.5999999996</v>
      </c>
    </row>
    <row r="8" spans="1:29" x14ac:dyDescent="0.35">
      <c r="A8" s="38" t="s">
        <v>3</v>
      </c>
      <c r="B8" s="43">
        <v>178242.25</v>
      </c>
      <c r="C8" s="43">
        <v>264384</v>
      </c>
      <c r="D8" s="41">
        <f t="shared" si="0"/>
        <v>442626.25</v>
      </c>
      <c r="E8" s="41">
        <v>68228.75</v>
      </c>
      <c r="F8" s="41">
        <v>24519.75</v>
      </c>
      <c r="G8" s="41">
        <f t="shared" si="1"/>
        <v>92748.5</v>
      </c>
      <c r="H8" s="41">
        <v>458</v>
      </c>
      <c r="I8" s="41">
        <v>14898</v>
      </c>
      <c r="J8" s="41">
        <f t="shared" si="2"/>
        <v>15356</v>
      </c>
      <c r="K8" s="41">
        <v>458</v>
      </c>
      <c r="L8" s="41">
        <v>14898</v>
      </c>
      <c r="M8" s="41">
        <f t="shared" si="3"/>
        <v>15356</v>
      </c>
      <c r="N8" s="43">
        <v>413012</v>
      </c>
      <c r="O8" s="43">
        <v>18867</v>
      </c>
      <c r="P8" s="41">
        <f t="shared" si="4"/>
        <v>431879</v>
      </c>
      <c r="Q8" s="39">
        <v>204999</v>
      </c>
      <c r="R8" s="29">
        <v>336075.5</v>
      </c>
      <c r="S8" s="29">
        <v>541074.5</v>
      </c>
      <c r="T8" s="28">
        <v>1129468.75</v>
      </c>
      <c r="U8" s="28">
        <v>1171903.1499999999</v>
      </c>
      <c r="V8" s="28">
        <v>2301371.9</v>
      </c>
      <c r="W8" s="28">
        <v>340461</v>
      </c>
      <c r="X8" s="28">
        <v>352574.15</v>
      </c>
      <c r="Y8" s="28">
        <f t="shared" si="8"/>
        <v>693035.15</v>
      </c>
      <c r="AA8" s="61">
        <f t="shared" si="5"/>
        <v>2335327.75</v>
      </c>
      <c r="AB8" s="61">
        <f t="shared" si="6"/>
        <v>2198119.5499999998</v>
      </c>
      <c r="AC8" s="61">
        <f t="shared" si="7"/>
        <v>4533447.3</v>
      </c>
    </row>
    <row r="9" spans="1:29" x14ac:dyDescent="0.35">
      <c r="A9" s="38" t="s">
        <v>4</v>
      </c>
      <c r="B9" s="43">
        <v>56903.5</v>
      </c>
      <c r="C9" s="43">
        <v>99074</v>
      </c>
      <c r="D9" s="41">
        <f t="shared" si="0"/>
        <v>155977.5</v>
      </c>
      <c r="E9" s="41">
        <v>46238</v>
      </c>
      <c r="F9" s="41">
        <v>13097</v>
      </c>
      <c r="G9" s="41">
        <f t="shared" si="1"/>
        <v>59335</v>
      </c>
      <c r="H9" s="41">
        <v>35</v>
      </c>
      <c r="I9" s="41">
        <v>5182</v>
      </c>
      <c r="J9" s="41">
        <f t="shared" si="2"/>
        <v>5217</v>
      </c>
      <c r="K9" s="41">
        <v>715</v>
      </c>
      <c r="L9" s="41">
        <v>5182</v>
      </c>
      <c r="M9" s="41">
        <f t="shared" si="3"/>
        <v>5897</v>
      </c>
      <c r="N9" s="43">
        <v>2296</v>
      </c>
      <c r="O9" s="43">
        <v>1261</v>
      </c>
      <c r="P9" s="41">
        <f t="shared" si="4"/>
        <v>3557</v>
      </c>
      <c r="Q9" s="39">
        <v>70416</v>
      </c>
      <c r="R9" s="29">
        <v>112320</v>
      </c>
      <c r="S9" s="29">
        <v>182736</v>
      </c>
      <c r="T9" s="28">
        <v>485523</v>
      </c>
      <c r="U9" s="28">
        <v>519549.25</v>
      </c>
      <c r="V9" s="28">
        <v>1005072.25</v>
      </c>
      <c r="W9" s="28">
        <v>238646.25</v>
      </c>
      <c r="X9" s="28">
        <v>167049</v>
      </c>
      <c r="Y9" s="28">
        <f t="shared" si="8"/>
        <v>405695.25</v>
      </c>
      <c r="AA9" s="61">
        <f t="shared" si="5"/>
        <v>900772.75</v>
      </c>
      <c r="AB9" s="61">
        <f t="shared" si="6"/>
        <v>922714.25</v>
      </c>
      <c r="AC9" s="61">
        <f t="shared" si="7"/>
        <v>1823487</v>
      </c>
    </row>
    <row r="10" spans="1:29" x14ac:dyDescent="0.35">
      <c r="A10" s="38" t="s">
        <v>5</v>
      </c>
      <c r="B10" s="43">
        <v>162861</v>
      </c>
      <c r="C10" s="43">
        <v>184769.5</v>
      </c>
      <c r="D10" s="41">
        <f t="shared" si="0"/>
        <v>347630.5</v>
      </c>
      <c r="E10" s="41">
        <v>87079.5</v>
      </c>
      <c r="F10" s="41">
        <v>36790.5</v>
      </c>
      <c r="G10" s="41">
        <f t="shared" si="1"/>
        <v>123870</v>
      </c>
      <c r="H10" s="41">
        <v>335</v>
      </c>
      <c r="I10" s="41">
        <v>7922</v>
      </c>
      <c r="J10" s="41">
        <f t="shared" si="2"/>
        <v>8257</v>
      </c>
      <c r="K10" s="41">
        <v>335</v>
      </c>
      <c r="L10" s="41">
        <v>7922</v>
      </c>
      <c r="M10" s="41">
        <f t="shared" si="3"/>
        <v>8257</v>
      </c>
      <c r="N10" s="43">
        <v>4283</v>
      </c>
      <c r="O10" s="43">
        <v>5201</v>
      </c>
      <c r="P10" s="41">
        <f t="shared" si="4"/>
        <v>9484</v>
      </c>
      <c r="Q10" s="39">
        <v>150528</v>
      </c>
      <c r="R10" s="29">
        <v>176569.5</v>
      </c>
      <c r="S10" s="29">
        <v>327097.5</v>
      </c>
      <c r="T10" s="28">
        <v>872066</v>
      </c>
      <c r="U10" s="28">
        <v>826963.75</v>
      </c>
      <c r="V10" s="28">
        <v>1699029.75</v>
      </c>
      <c r="W10" s="28">
        <v>233275</v>
      </c>
      <c r="X10" s="28">
        <v>207582.75</v>
      </c>
      <c r="Y10" s="28">
        <f t="shared" si="8"/>
        <v>440857.75</v>
      </c>
      <c r="AA10" s="61">
        <f t="shared" si="5"/>
        <v>1510762.5</v>
      </c>
      <c r="AB10" s="61">
        <f t="shared" si="6"/>
        <v>1453721</v>
      </c>
      <c r="AC10" s="61">
        <f t="shared" si="7"/>
        <v>2964483.5</v>
      </c>
    </row>
    <row r="11" spans="1:29" x14ac:dyDescent="0.35">
      <c r="A11" s="38" t="s">
        <v>6</v>
      </c>
      <c r="B11" s="43">
        <v>67644.5</v>
      </c>
      <c r="C11" s="43">
        <v>61186</v>
      </c>
      <c r="D11" s="41">
        <f t="shared" si="0"/>
        <v>128830.5</v>
      </c>
      <c r="E11" s="41">
        <v>23389</v>
      </c>
      <c r="F11" s="41">
        <v>2363</v>
      </c>
      <c r="G11" s="41">
        <f t="shared" si="1"/>
        <v>25752</v>
      </c>
      <c r="H11" s="41">
        <v>0</v>
      </c>
      <c r="I11" s="41">
        <v>9568</v>
      </c>
      <c r="J11" s="41">
        <f t="shared" si="2"/>
        <v>9568</v>
      </c>
      <c r="K11" s="41">
        <v>0</v>
      </c>
      <c r="L11" s="41">
        <v>9568</v>
      </c>
      <c r="M11" s="41">
        <f t="shared" si="3"/>
        <v>9568</v>
      </c>
      <c r="N11" s="43">
        <v>323.25</v>
      </c>
      <c r="O11" s="43">
        <v>2737</v>
      </c>
      <c r="P11" s="41">
        <f t="shared" si="4"/>
        <v>3060.25</v>
      </c>
      <c r="Q11" s="39">
        <v>95794.5</v>
      </c>
      <c r="R11" s="29">
        <v>94909.5</v>
      </c>
      <c r="S11" s="29">
        <v>190704</v>
      </c>
      <c r="T11" s="28">
        <v>414585</v>
      </c>
      <c r="U11" s="28">
        <v>407280.25</v>
      </c>
      <c r="V11" s="28">
        <v>821865.25</v>
      </c>
      <c r="W11" s="28">
        <v>120983.5</v>
      </c>
      <c r="X11" s="28">
        <v>92833.5</v>
      </c>
      <c r="Y11" s="28">
        <f t="shared" si="8"/>
        <v>213817</v>
      </c>
      <c r="AA11" s="61">
        <f t="shared" si="5"/>
        <v>722719.75</v>
      </c>
      <c r="AB11" s="61">
        <f t="shared" si="6"/>
        <v>680445.25</v>
      </c>
      <c r="AC11" s="61">
        <f t="shared" si="7"/>
        <v>1403165</v>
      </c>
    </row>
    <row r="12" spans="1:29" x14ac:dyDescent="0.35">
      <c r="A12" s="38" t="s">
        <v>7</v>
      </c>
      <c r="B12" s="43">
        <v>341603.25</v>
      </c>
      <c r="C12" s="43">
        <v>247092.5</v>
      </c>
      <c r="D12" s="41">
        <f t="shared" si="0"/>
        <v>588695.75</v>
      </c>
      <c r="E12" s="41">
        <v>315121.5</v>
      </c>
      <c r="F12" s="41">
        <v>43541.5</v>
      </c>
      <c r="G12" s="41">
        <f t="shared" si="1"/>
        <v>358663</v>
      </c>
      <c r="H12" s="41">
        <v>353</v>
      </c>
      <c r="I12" s="41">
        <v>12609</v>
      </c>
      <c r="J12" s="41">
        <f t="shared" si="2"/>
        <v>12962</v>
      </c>
      <c r="K12" s="41">
        <v>353</v>
      </c>
      <c r="L12" s="41">
        <v>12654</v>
      </c>
      <c r="M12" s="41">
        <f t="shared" si="3"/>
        <v>13007</v>
      </c>
      <c r="N12" s="43">
        <v>78957</v>
      </c>
      <c r="O12" s="43">
        <v>5776</v>
      </c>
      <c r="P12" s="41">
        <f t="shared" si="4"/>
        <v>84733</v>
      </c>
      <c r="Q12" s="39">
        <v>411411.75</v>
      </c>
      <c r="R12" s="29">
        <v>346583.5</v>
      </c>
      <c r="S12" s="29">
        <v>757995.25</v>
      </c>
      <c r="T12" s="28">
        <v>1502100.75</v>
      </c>
      <c r="U12" s="28">
        <v>1346403.75</v>
      </c>
      <c r="V12" s="28">
        <v>2848504.5</v>
      </c>
      <c r="W12" s="28">
        <v>437097</v>
      </c>
      <c r="X12" s="28">
        <v>285266</v>
      </c>
      <c r="Y12" s="28">
        <f t="shared" si="8"/>
        <v>722363</v>
      </c>
      <c r="AA12" s="61">
        <f t="shared" si="5"/>
        <v>3086997.25</v>
      </c>
      <c r="AB12" s="61">
        <f t="shared" si="6"/>
        <v>2299926.25</v>
      </c>
      <c r="AC12" s="61">
        <f t="shared" si="7"/>
        <v>5386923.5</v>
      </c>
    </row>
    <row r="13" spans="1:29" x14ac:dyDescent="0.35">
      <c r="A13" s="38" t="s">
        <v>8</v>
      </c>
      <c r="B13" s="43">
        <v>89540.25</v>
      </c>
      <c r="C13" s="43">
        <v>111787.25</v>
      </c>
      <c r="D13" s="41">
        <f t="shared" si="0"/>
        <v>201327.5</v>
      </c>
      <c r="E13" s="41">
        <v>42188.5</v>
      </c>
      <c r="F13" s="41">
        <v>12093.5</v>
      </c>
      <c r="G13" s="41">
        <f t="shared" si="1"/>
        <v>54282</v>
      </c>
      <c r="H13" s="41">
        <v>0</v>
      </c>
      <c r="I13" s="41">
        <v>4343</v>
      </c>
      <c r="J13" s="41">
        <f t="shared" si="2"/>
        <v>4343</v>
      </c>
      <c r="K13" s="41">
        <v>9140</v>
      </c>
      <c r="L13" s="41">
        <v>6393</v>
      </c>
      <c r="M13" s="41">
        <f t="shared" si="3"/>
        <v>15533</v>
      </c>
      <c r="N13" s="43">
        <v>575</v>
      </c>
      <c r="O13" s="43">
        <v>7157</v>
      </c>
      <c r="P13" s="41">
        <f t="shared" si="4"/>
        <v>7732</v>
      </c>
      <c r="Q13" s="39">
        <v>157737.25</v>
      </c>
      <c r="R13" s="29">
        <v>146056</v>
      </c>
      <c r="S13" s="29">
        <v>303793.25</v>
      </c>
      <c r="T13" s="28">
        <v>502222.25</v>
      </c>
      <c r="U13" s="28">
        <v>529922.75</v>
      </c>
      <c r="V13" s="28">
        <v>1032145</v>
      </c>
      <c r="W13" s="28">
        <v>134763.5</v>
      </c>
      <c r="X13" s="28">
        <v>124097.25</v>
      </c>
      <c r="Y13" s="28">
        <f t="shared" si="8"/>
        <v>258860.75</v>
      </c>
      <c r="AA13" s="61">
        <f t="shared" si="5"/>
        <v>936166.75</v>
      </c>
      <c r="AB13" s="61">
        <f t="shared" si="6"/>
        <v>941849.75</v>
      </c>
      <c r="AC13" s="61">
        <f t="shared" si="7"/>
        <v>1878016.5</v>
      </c>
    </row>
    <row r="14" spans="1:29" x14ac:dyDescent="0.35">
      <c r="A14" s="38" t="s">
        <v>9</v>
      </c>
      <c r="B14" s="43">
        <v>128000.5</v>
      </c>
      <c r="C14" s="43">
        <v>145464.75</v>
      </c>
      <c r="D14" s="41">
        <f t="shared" si="0"/>
        <v>273465.25</v>
      </c>
      <c r="E14" s="41">
        <v>64271</v>
      </c>
      <c r="F14" s="41">
        <v>14357.5</v>
      </c>
      <c r="G14" s="41">
        <f t="shared" si="1"/>
        <v>78628.5</v>
      </c>
      <c r="H14" s="41">
        <v>0</v>
      </c>
      <c r="I14" s="41">
        <v>5687</v>
      </c>
      <c r="J14" s="41">
        <f t="shared" si="2"/>
        <v>5687</v>
      </c>
      <c r="K14" s="41">
        <v>180</v>
      </c>
      <c r="L14" s="41">
        <v>7247</v>
      </c>
      <c r="M14" s="41">
        <f t="shared" si="3"/>
        <v>7427</v>
      </c>
      <c r="N14" s="43">
        <v>7002</v>
      </c>
      <c r="O14" s="43">
        <v>6453</v>
      </c>
      <c r="P14" s="41">
        <f t="shared" si="4"/>
        <v>13455</v>
      </c>
      <c r="Q14" s="39">
        <v>220220.25</v>
      </c>
      <c r="R14" s="29">
        <v>234911.5</v>
      </c>
      <c r="S14" s="29">
        <v>455131.75</v>
      </c>
      <c r="T14" s="28">
        <v>772420.25</v>
      </c>
      <c r="U14" s="28">
        <v>864602.5</v>
      </c>
      <c r="V14" s="28">
        <v>1637022.3</v>
      </c>
      <c r="W14" s="28">
        <v>150498.25</v>
      </c>
      <c r="X14" s="28">
        <v>195515.3</v>
      </c>
      <c r="Y14" s="28">
        <f t="shared" si="8"/>
        <v>346013.55</v>
      </c>
      <c r="AA14" s="61">
        <f t="shared" si="5"/>
        <v>1342592.25</v>
      </c>
      <c r="AB14" s="61">
        <f t="shared" si="6"/>
        <v>1474238.55</v>
      </c>
      <c r="AC14" s="61">
        <f t="shared" si="7"/>
        <v>2816830.8</v>
      </c>
    </row>
    <row r="15" spans="1:29" x14ac:dyDescent="0.35">
      <c r="A15" s="38" t="s">
        <v>10</v>
      </c>
      <c r="B15" s="43">
        <v>107023.5</v>
      </c>
      <c r="C15" s="43">
        <v>88863.75</v>
      </c>
      <c r="D15" s="41">
        <f t="shared" si="0"/>
        <v>195887.25</v>
      </c>
      <c r="E15" s="41">
        <v>142239.5</v>
      </c>
      <c r="F15" s="41">
        <v>20178</v>
      </c>
      <c r="G15" s="41">
        <f t="shared" si="1"/>
        <v>162417.5</v>
      </c>
      <c r="H15" s="41">
        <v>90</v>
      </c>
      <c r="I15" s="41">
        <v>2848</v>
      </c>
      <c r="J15" s="41">
        <f t="shared" si="2"/>
        <v>2938</v>
      </c>
      <c r="K15" s="41">
        <v>90</v>
      </c>
      <c r="L15" s="41">
        <v>2848</v>
      </c>
      <c r="M15" s="41">
        <f t="shared" si="3"/>
        <v>2938</v>
      </c>
      <c r="N15" s="43">
        <v>76670</v>
      </c>
      <c r="O15" s="43">
        <v>2391</v>
      </c>
      <c r="P15" s="41">
        <f t="shared" si="4"/>
        <v>79061</v>
      </c>
      <c r="Q15" s="39">
        <v>155646</v>
      </c>
      <c r="R15" s="29">
        <v>130633.25</v>
      </c>
      <c r="S15" s="29">
        <v>286279.25</v>
      </c>
      <c r="T15" s="28">
        <v>693397.75</v>
      </c>
      <c r="U15" s="28">
        <v>599011.5</v>
      </c>
      <c r="V15" s="28">
        <v>1292409.25</v>
      </c>
      <c r="W15" s="28">
        <v>154481</v>
      </c>
      <c r="X15" s="28">
        <v>138544.75</v>
      </c>
      <c r="Y15" s="28">
        <f t="shared" si="8"/>
        <v>293025.75</v>
      </c>
      <c r="AA15" s="61">
        <f t="shared" si="5"/>
        <v>1329637.75</v>
      </c>
      <c r="AB15" s="61">
        <f t="shared" si="6"/>
        <v>985318.25</v>
      </c>
      <c r="AC15" s="61">
        <f t="shared" si="7"/>
        <v>2314956</v>
      </c>
    </row>
    <row r="16" spans="1:29" x14ac:dyDescent="0.35">
      <c r="A16" s="38" t="s">
        <v>11</v>
      </c>
      <c r="B16" s="43">
        <v>147084.25</v>
      </c>
      <c r="C16" s="43">
        <v>119311.5</v>
      </c>
      <c r="D16" s="41">
        <f t="shared" si="0"/>
        <v>266395.75</v>
      </c>
      <c r="E16" s="41">
        <v>22760</v>
      </c>
      <c r="F16" s="41">
        <v>10160</v>
      </c>
      <c r="G16" s="41">
        <f t="shared" si="1"/>
        <v>32920</v>
      </c>
      <c r="H16" s="41">
        <v>58</v>
      </c>
      <c r="I16" s="41">
        <v>6018</v>
      </c>
      <c r="J16" s="41">
        <f t="shared" si="2"/>
        <v>6076</v>
      </c>
      <c r="K16" s="41">
        <v>148</v>
      </c>
      <c r="L16" s="41">
        <v>6018</v>
      </c>
      <c r="M16" s="41">
        <f t="shared" si="3"/>
        <v>6166</v>
      </c>
      <c r="N16" s="43">
        <v>3981</v>
      </c>
      <c r="O16" s="43">
        <v>5987</v>
      </c>
      <c r="P16" s="41">
        <f t="shared" si="4"/>
        <v>9968</v>
      </c>
      <c r="Q16" s="39">
        <v>125437.25</v>
      </c>
      <c r="R16" s="29">
        <v>168275</v>
      </c>
      <c r="S16" s="29">
        <v>293712.25</v>
      </c>
      <c r="T16" s="28">
        <v>680663.75</v>
      </c>
      <c r="U16" s="28">
        <v>585612.5</v>
      </c>
      <c r="V16" s="28">
        <v>1266276.25</v>
      </c>
      <c r="W16" s="28">
        <v>287216.5</v>
      </c>
      <c r="X16" s="28">
        <v>123582.25</v>
      </c>
      <c r="Y16" s="28">
        <f t="shared" si="8"/>
        <v>410798.75</v>
      </c>
      <c r="AA16" s="61">
        <f t="shared" si="5"/>
        <v>1267348.75</v>
      </c>
      <c r="AB16" s="61">
        <f t="shared" si="6"/>
        <v>1024964.25</v>
      </c>
      <c r="AC16" s="61">
        <f t="shared" si="7"/>
        <v>2292313</v>
      </c>
    </row>
    <row r="17" spans="1:29" x14ac:dyDescent="0.35">
      <c r="A17" s="38" t="s">
        <v>12</v>
      </c>
      <c r="B17" s="43">
        <v>205195</v>
      </c>
      <c r="C17" s="43">
        <v>187496.25</v>
      </c>
      <c r="D17" s="41">
        <f t="shared" si="0"/>
        <v>392691.25</v>
      </c>
      <c r="E17" s="41">
        <v>219150.25</v>
      </c>
      <c r="F17" s="41">
        <v>38600.25</v>
      </c>
      <c r="G17" s="41">
        <f t="shared" si="1"/>
        <v>257750.5</v>
      </c>
      <c r="H17" s="41">
        <v>38</v>
      </c>
      <c r="I17" s="41">
        <v>10414</v>
      </c>
      <c r="J17" s="41">
        <f t="shared" si="2"/>
        <v>10452</v>
      </c>
      <c r="K17" s="41">
        <v>38</v>
      </c>
      <c r="L17" s="41">
        <v>10444</v>
      </c>
      <c r="M17" s="41">
        <f t="shared" si="3"/>
        <v>10482</v>
      </c>
      <c r="N17" s="43">
        <v>86216</v>
      </c>
      <c r="O17" s="43">
        <v>8919</v>
      </c>
      <c r="P17" s="41">
        <f t="shared" si="4"/>
        <v>95135</v>
      </c>
      <c r="Q17" s="39">
        <v>159101.25</v>
      </c>
      <c r="R17" s="29">
        <v>226015.75</v>
      </c>
      <c r="S17" s="29">
        <v>385117</v>
      </c>
      <c r="T17" s="28">
        <v>833754.75</v>
      </c>
      <c r="U17" s="28">
        <v>919783</v>
      </c>
      <c r="V17" s="28">
        <v>1753537.75</v>
      </c>
      <c r="W17" s="28">
        <v>297099.5</v>
      </c>
      <c r="X17" s="28">
        <v>227909.25</v>
      </c>
      <c r="Y17" s="28">
        <f t="shared" si="8"/>
        <v>525008.75</v>
      </c>
      <c r="AA17" s="61">
        <f t="shared" si="5"/>
        <v>1800592.75</v>
      </c>
      <c r="AB17" s="61">
        <f t="shared" si="6"/>
        <v>1629581.5</v>
      </c>
      <c r="AC17" s="61">
        <f t="shared" si="7"/>
        <v>3430174.25</v>
      </c>
    </row>
    <row r="18" spans="1:29" x14ac:dyDescent="0.35">
      <c r="A18" s="38" t="s">
        <v>13</v>
      </c>
      <c r="B18" s="43">
        <v>39186.25</v>
      </c>
      <c r="C18" s="43">
        <v>41728</v>
      </c>
      <c r="D18" s="41">
        <f t="shared" si="0"/>
        <v>80914.25</v>
      </c>
      <c r="E18" s="41">
        <v>36302.5</v>
      </c>
      <c r="F18" s="41">
        <v>4555</v>
      </c>
      <c r="G18" s="41">
        <f t="shared" si="1"/>
        <v>40857.5</v>
      </c>
      <c r="H18" s="41">
        <v>71</v>
      </c>
      <c r="I18" s="41">
        <v>5178</v>
      </c>
      <c r="J18" s="41">
        <f t="shared" si="2"/>
        <v>5249</v>
      </c>
      <c r="K18" s="41">
        <v>71</v>
      </c>
      <c r="L18" s="41">
        <v>5178</v>
      </c>
      <c r="M18" s="41">
        <f t="shared" si="3"/>
        <v>5249</v>
      </c>
      <c r="N18" s="43">
        <v>1017</v>
      </c>
      <c r="O18" s="43">
        <v>1624</v>
      </c>
      <c r="P18" s="41">
        <f t="shared" si="4"/>
        <v>2641</v>
      </c>
      <c r="Q18" s="39">
        <v>56626</v>
      </c>
      <c r="R18" s="29">
        <v>49479</v>
      </c>
      <c r="S18" s="29">
        <v>106105</v>
      </c>
      <c r="T18" s="28">
        <v>201291.25</v>
      </c>
      <c r="U18" s="28">
        <v>240664</v>
      </c>
      <c r="V18" s="28">
        <v>441955.25</v>
      </c>
      <c r="W18" s="28">
        <v>69315</v>
      </c>
      <c r="X18" s="28">
        <v>60014.75</v>
      </c>
      <c r="Y18" s="28">
        <f t="shared" si="8"/>
        <v>129329.75</v>
      </c>
      <c r="AA18" s="61">
        <f t="shared" si="5"/>
        <v>403880</v>
      </c>
      <c r="AB18" s="61">
        <f t="shared" si="6"/>
        <v>408420.75</v>
      </c>
      <c r="AC18" s="61">
        <f t="shared" si="7"/>
        <v>812300.75</v>
      </c>
    </row>
    <row r="19" spans="1:29" x14ac:dyDescent="0.35">
      <c r="A19" s="38" t="s">
        <v>14</v>
      </c>
      <c r="B19" s="43">
        <v>246615.25</v>
      </c>
      <c r="C19" s="43">
        <v>210444.5</v>
      </c>
      <c r="D19" s="41">
        <f t="shared" si="0"/>
        <v>457059.75</v>
      </c>
      <c r="E19" s="41">
        <v>116677.25</v>
      </c>
      <c r="F19" s="41">
        <v>40734.25</v>
      </c>
      <c r="G19" s="41">
        <f t="shared" si="1"/>
        <v>157411.5</v>
      </c>
      <c r="H19" s="41">
        <v>0</v>
      </c>
      <c r="I19" s="41">
        <v>8649</v>
      </c>
      <c r="J19" s="41">
        <f t="shared" si="2"/>
        <v>8649</v>
      </c>
      <c r="K19" s="41">
        <v>1043.5</v>
      </c>
      <c r="L19" s="41">
        <v>9294</v>
      </c>
      <c r="M19" s="41">
        <f t="shared" si="3"/>
        <v>10337.5</v>
      </c>
      <c r="N19" s="43">
        <v>2517</v>
      </c>
      <c r="O19" s="43">
        <v>1545</v>
      </c>
      <c r="P19" s="41">
        <f t="shared" si="4"/>
        <v>4062</v>
      </c>
      <c r="Q19" s="39">
        <v>267095.75</v>
      </c>
      <c r="R19" s="29">
        <v>243101</v>
      </c>
      <c r="S19" s="29">
        <v>510196.75</v>
      </c>
      <c r="T19" s="28">
        <v>1413346</v>
      </c>
      <c r="U19" s="28">
        <v>1079226</v>
      </c>
      <c r="V19" s="28">
        <v>2492572</v>
      </c>
      <c r="W19" s="28">
        <v>372141</v>
      </c>
      <c r="X19" s="28">
        <v>299332.75</v>
      </c>
      <c r="Y19" s="28">
        <f t="shared" si="8"/>
        <v>671473.75</v>
      </c>
      <c r="AA19" s="61">
        <f t="shared" si="5"/>
        <v>2419435.75</v>
      </c>
      <c r="AB19" s="61">
        <f t="shared" si="6"/>
        <v>1892326.5</v>
      </c>
      <c r="AC19" s="61">
        <f t="shared" si="7"/>
        <v>4311762.25</v>
      </c>
    </row>
    <row r="20" spans="1:29" x14ac:dyDescent="0.35">
      <c r="A20" s="38" t="s">
        <v>15</v>
      </c>
      <c r="B20" s="43">
        <v>74859.75</v>
      </c>
      <c r="C20" s="43">
        <v>68107.25</v>
      </c>
      <c r="D20" s="41">
        <f t="shared" si="0"/>
        <v>142967</v>
      </c>
      <c r="E20" s="41">
        <v>11693.5</v>
      </c>
      <c r="F20" s="41">
        <v>4806.5</v>
      </c>
      <c r="G20" s="41">
        <f t="shared" si="1"/>
        <v>16500</v>
      </c>
      <c r="H20" s="41">
        <v>255</v>
      </c>
      <c r="I20" s="41">
        <v>6097</v>
      </c>
      <c r="J20" s="41">
        <f t="shared" si="2"/>
        <v>6352</v>
      </c>
      <c r="K20" s="41">
        <v>255</v>
      </c>
      <c r="L20" s="41">
        <v>6097</v>
      </c>
      <c r="M20" s="41">
        <f t="shared" si="3"/>
        <v>6352</v>
      </c>
      <c r="N20" s="43">
        <v>0</v>
      </c>
      <c r="O20" s="43">
        <v>18</v>
      </c>
      <c r="P20" s="41">
        <f t="shared" si="4"/>
        <v>18</v>
      </c>
      <c r="Q20" s="39">
        <v>67334.75</v>
      </c>
      <c r="R20" s="29">
        <v>141027.5</v>
      </c>
      <c r="S20" s="29">
        <v>208362.25</v>
      </c>
      <c r="T20" s="28">
        <v>343026.5</v>
      </c>
      <c r="U20" s="28">
        <v>363904.5</v>
      </c>
      <c r="V20" s="28">
        <v>706931</v>
      </c>
      <c r="W20" s="28">
        <v>76290.75</v>
      </c>
      <c r="X20" s="28">
        <v>148294.12</v>
      </c>
      <c r="Y20" s="28">
        <f t="shared" si="8"/>
        <v>224584.87</v>
      </c>
      <c r="AA20" s="61">
        <f t="shared" si="5"/>
        <v>573715.25</v>
      </c>
      <c r="AB20" s="61">
        <f t="shared" si="6"/>
        <v>738351.87</v>
      </c>
      <c r="AC20" s="61">
        <f t="shared" si="7"/>
        <v>1312067.1200000001</v>
      </c>
    </row>
    <row r="21" spans="1:29" x14ac:dyDescent="0.35">
      <c r="A21" s="38" t="s">
        <v>16</v>
      </c>
      <c r="B21" s="43">
        <v>40350.5</v>
      </c>
      <c r="C21" s="43">
        <v>28161.75</v>
      </c>
      <c r="D21" s="41">
        <f t="shared" si="0"/>
        <v>68512.25</v>
      </c>
      <c r="E21" s="41">
        <v>875</v>
      </c>
      <c r="F21" s="41">
        <v>272.5</v>
      </c>
      <c r="G21" s="41">
        <f t="shared" si="1"/>
        <v>1147.5</v>
      </c>
      <c r="H21" s="41">
        <v>0</v>
      </c>
      <c r="I21" s="41">
        <v>3141</v>
      </c>
      <c r="J21" s="41">
        <f t="shared" si="2"/>
        <v>3141</v>
      </c>
      <c r="K21" s="41">
        <v>0</v>
      </c>
      <c r="L21" s="41">
        <v>3141</v>
      </c>
      <c r="M21" s="41">
        <f t="shared" si="3"/>
        <v>3141</v>
      </c>
      <c r="N21" s="43">
        <v>683</v>
      </c>
      <c r="O21" s="43">
        <v>37</v>
      </c>
      <c r="P21" s="41">
        <f t="shared" si="4"/>
        <v>720</v>
      </c>
      <c r="Q21" s="39">
        <v>6656</v>
      </c>
      <c r="R21" s="29">
        <v>22334.25</v>
      </c>
      <c r="S21" s="29">
        <v>28990.25</v>
      </c>
      <c r="T21" s="28">
        <v>99493.75</v>
      </c>
      <c r="U21" s="28">
        <v>143491.25</v>
      </c>
      <c r="V21" s="28">
        <v>242958</v>
      </c>
      <c r="W21" s="28">
        <v>39758</v>
      </c>
      <c r="X21" s="28">
        <v>40163.5</v>
      </c>
      <c r="Y21" s="28">
        <f t="shared" si="8"/>
        <v>79921.5</v>
      </c>
      <c r="AA21" s="61">
        <f t="shared" si="5"/>
        <v>187816.25</v>
      </c>
      <c r="AB21" s="61">
        <f t="shared" si="6"/>
        <v>240742.25</v>
      </c>
      <c r="AC21" s="61">
        <f t="shared" si="7"/>
        <v>428558.5</v>
      </c>
    </row>
    <row r="22" spans="1:29" x14ac:dyDescent="0.35">
      <c r="A22" s="38" t="s">
        <v>17</v>
      </c>
      <c r="B22" s="43">
        <v>448837.1</v>
      </c>
      <c r="C22" s="43">
        <v>418105.75</v>
      </c>
      <c r="D22" s="41">
        <f t="shared" si="0"/>
        <v>866942.85</v>
      </c>
      <c r="E22" s="41">
        <v>269451.5</v>
      </c>
      <c r="F22" s="41">
        <v>69490</v>
      </c>
      <c r="G22" s="41">
        <f t="shared" si="1"/>
        <v>338941.5</v>
      </c>
      <c r="H22" s="41">
        <v>690</v>
      </c>
      <c r="I22" s="41">
        <v>29210</v>
      </c>
      <c r="J22" s="41">
        <f t="shared" si="2"/>
        <v>29900</v>
      </c>
      <c r="K22" s="41">
        <v>690</v>
      </c>
      <c r="L22" s="41">
        <v>29210</v>
      </c>
      <c r="M22" s="41">
        <f t="shared" si="3"/>
        <v>29900</v>
      </c>
      <c r="N22" s="43">
        <v>18616</v>
      </c>
      <c r="O22" s="43">
        <v>16178</v>
      </c>
      <c r="P22" s="41">
        <f t="shared" si="4"/>
        <v>34794</v>
      </c>
      <c r="Q22" s="39">
        <v>517273.25</v>
      </c>
      <c r="R22" s="29">
        <v>518717</v>
      </c>
      <c r="S22" s="40">
        <v>1035990.25</v>
      </c>
      <c r="T22" s="28">
        <v>722190</v>
      </c>
      <c r="U22" s="28">
        <v>630791</v>
      </c>
      <c r="V22" s="28">
        <v>1352981</v>
      </c>
      <c r="W22" s="28">
        <v>88660</v>
      </c>
      <c r="X22" s="28">
        <v>29591.5</v>
      </c>
      <c r="Y22" s="28">
        <f t="shared" si="8"/>
        <v>118251.5</v>
      </c>
      <c r="AA22" s="61">
        <f t="shared" si="5"/>
        <v>2066407.85</v>
      </c>
      <c r="AB22" s="61">
        <f t="shared" si="6"/>
        <v>1741293.25</v>
      </c>
      <c r="AC22" s="61">
        <f t="shared" si="7"/>
        <v>3807701.1</v>
      </c>
    </row>
    <row r="23" spans="1:29" ht="23.25" x14ac:dyDescent="0.5">
      <c r="B23" s="44">
        <f>SUM(B5:B22)</f>
        <v>2609958.6</v>
      </c>
      <c r="C23" s="44">
        <f t="shared" ref="C23:P23" si="9">SUM(C5:C22)</f>
        <v>2676434.5</v>
      </c>
      <c r="D23" s="45">
        <f t="shared" si="9"/>
        <v>5286393.0999999996</v>
      </c>
      <c r="E23" s="44">
        <f t="shared" si="9"/>
        <v>1612349.5</v>
      </c>
      <c r="F23" s="44">
        <f t="shared" si="9"/>
        <v>395988</v>
      </c>
      <c r="G23" s="45">
        <f t="shared" si="9"/>
        <v>2008337.5</v>
      </c>
      <c r="H23" s="44">
        <f>SUM(H5:H22)</f>
        <v>2762</v>
      </c>
      <c r="I23" s="44">
        <f>SUM(I5:I22)</f>
        <v>160728</v>
      </c>
      <c r="J23" s="45">
        <f>SUM(J5:J22)</f>
        <v>163490</v>
      </c>
      <c r="K23" s="44">
        <f t="shared" si="9"/>
        <v>13895.5</v>
      </c>
      <c r="L23" s="44">
        <f t="shared" si="9"/>
        <v>165238</v>
      </c>
      <c r="M23" s="45">
        <f t="shared" si="9"/>
        <v>179133.5</v>
      </c>
      <c r="N23" s="44">
        <f t="shared" si="9"/>
        <v>700787.25</v>
      </c>
      <c r="O23" s="44">
        <f t="shared" si="9"/>
        <v>88898</v>
      </c>
      <c r="P23" s="45">
        <f t="shared" si="9"/>
        <v>789685.25</v>
      </c>
      <c r="Q23" s="30">
        <f>SUM(Q5:Q22)</f>
        <v>3115853</v>
      </c>
      <c r="R23" s="30">
        <f t="shared" ref="R23:Y23" si="10">SUM(R5:R22)</f>
        <v>3476169.25</v>
      </c>
      <c r="S23" s="31">
        <f>SUM(S5:S22)</f>
        <v>6592022.25</v>
      </c>
      <c r="T23" s="30">
        <f t="shared" si="10"/>
        <v>14075591.5</v>
      </c>
      <c r="U23" s="30">
        <f t="shared" si="10"/>
        <v>13863461.449999999</v>
      </c>
      <c r="V23" s="31">
        <f t="shared" si="10"/>
        <v>27939025.5</v>
      </c>
      <c r="W23" s="30">
        <f t="shared" si="10"/>
        <v>3846716.5</v>
      </c>
      <c r="X23" s="30">
        <f t="shared" si="10"/>
        <v>3379396.62</v>
      </c>
      <c r="Y23" s="31">
        <f t="shared" si="10"/>
        <v>7226113.1200000001</v>
      </c>
      <c r="AA23" s="62">
        <f t="shared" si="5"/>
        <v>25977913.850000001</v>
      </c>
      <c r="AB23" s="62">
        <f t="shared" si="6"/>
        <v>24206313.82</v>
      </c>
      <c r="AC23" s="63">
        <f t="shared" si="7"/>
        <v>50184227.670000002</v>
      </c>
    </row>
  </sheetData>
  <mergeCells count="38">
    <mergeCell ref="B2:D2"/>
    <mergeCell ref="B3:B4"/>
    <mergeCell ref="C3:C4"/>
    <mergeCell ref="D3:D4"/>
    <mergeCell ref="A1:V1"/>
    <mergeCell ref="Q2:S2"/>
    <mergeCell ref="T2:V2"/>
    <mergeCell ref="A3:A4"/>
    <mergeCell ref="Q3:Q4"/>
    <mergeCell ref="R3:R4"/>
    <mergeCell ref="S3:S4"/>
    <mergeCell ref="T3:T4"/>
    <mergeCell ref="U3:U4"/>
    <mergeCell ref="V3:V4"/>
    <mergeCell ref="J3:J4"/>
    <mergeCell ref="H2:J2"/>
    <mergeCell ref="E2:G2"/>
    <mergeCell ref="E3:E4"/>
    <mergeCell ref="W2:Y2"/>
    <mergeCell ref="W3:W4"/>
    <mergeCell ref="X3:X4"/>
    <mergeCell ref="Y3:Y4"/>
    <mergeCell ref="AA2:AC2"/>
    <mergeCell ref="F3:F4"/>
    <mergeCell ref="G3:G4"/>
    <mergeCell ref="AA3:AA4"/>
    <mergeCell ref="AB3:AB4"/>
    <mergeCell ref="AC3:AC4"/>
    <mergeCell ref="N2:P2"/>
    <mergeCell ref="N3:N4"/>
    <mergeCell ref="O3:O4"/>
    <mergeCell ref="P3:P4"/>
    <mergeCell ref="K2:M2"/>
    <mergeCell ref="K3:K4"/>
    <mergeCell ref="L3:L4"/>
    <mergeCell ref="M3:M4"/>
    <mergeCell ref="H3:H4"/>
    <mergeCell ref="I3:I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AU23"/>
  <sheetViews>
    <sheetView workbookViewId="0">
      <pane xSplit="1" ySplit="4" topLeftCell="AN9" activePane="bottomRight" state="frozen"/>
      <selection pane="topRight" activeCell="B1" sqref="B1"/>
      <selection pane="bottomLeft" activeCell="A5" sqref="A5"/>
      <selection pane="bottomRight" activeCell="AT5" sqref="AT5:AT23"/>
    </sheetView>
  </sheetViews>
  <sheetFormatPr defaultRowHeight="21" x14ac:dyDescent="0.35"/>
  <cols>
    <col min="1" max="1" width="29" style="25" customWidth="1"/>
    <col min="2" max="2" width="11.75" style="25" customWidth="1"/>
    <col min="3" max="3" width="12" style="25" customWidth="1"/>
    <col min="4" max="5" width="12.75" style="25" customWidth="1"/>
    <col min="6" max="6" width="11.125" style="25" customWidth="1"/>
    <col min="7" max="7" width="12.75" style="25" customWidth="1"/>
    <col min="8" max="9" width="12.375" style="25" bestFit="1" customWidth="1"/>
    <col min="10" max="10" width="12.75" style="25" customWidth="1"/>
    <col min="11" max="11" width="11.375" style="25" customWidth="1"/>
    <col min="12" max="12" width="11.75" style="25" customWidth="1"/>
    <col min="13" max="13" width="11.5" style="25" customWidth="1"/>
    <col min="14" max="15" width="11.375" style="25" bestFit="1" customWidth="1"/>
    <col min="16" max="16" width="11.375" style="25" customWidth="1"/>
    <col min="17" max="17" width="12.625" style="25" customWidth="1"/>
    <col min="18" max="18" width="12.375" style="25" customWidth="1"/>
    <col min="19" max="19" width="13" style="25" customWidth="1"/>
    <col min="20" max="21" width="13.125" style="25" bestFit="1" customWidth="1"/>
    <col min="22" max="43" width="13.375" style="25" customWidth="1"/>
    <col min="44" max="44" width="9" style="25"/>
    <col min="45" max="45" width="13.75" style="25" bestFit="1" customWidth="1"/>
    <col min="46" max="46" width="13.375" style="25" bestFit="1" customWidth="1"/>
    <col min="47" max="47" width="14.5" style="25" customWidth="1"/>
    <col min="48" max="16384" width="9" style="25"/>
  </cols>
  <sheetData>
    <row r="1" spans="1:47" x14ac:dyDescent="0.35">
      <c r="A1" s="164" t="s">
        <v>38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5"/>
      <c r="R1" s="165"/>
      <c r="S1" s="165"/>
      <c r="T1" s="165"/>
      <c r="U1" s="165"/>
      <c r="V1" s="165"/>
      <c r="W1" s="60"/>
      <c r="X1" s="60"/>
      <c r="Y1" s="60"/>
      <c r="Z1" s="65"/>
      <c r="AA1" s="65"/>
      <c r="AB1" s="65"/>
      <c r="AC1" s="64"/>
      <c r="AD1" s="64"/>
      <c r="AE1" s="64"/>
      <c r="AF1" s="67"/>
      <c r="AG1" s="67"/>
      <c r="AH1" s="67"/>
      <c r="AI1" s="66"/>
      <c r="AJ1" s="66"/>
      <c r="AK1" s="66"/>
      <c r="AL1" s="67"/>
      <c r="AM1" s="67"/>
      <c r="AN1" s="67"/>
      <c r="AO1" s="67"/>
      <c r="AP1" s="67"/>
      <c r="AQ1" s="67"/>
    </row>
    <row r="2" spans="1:47" x14ac:dyDescent="0.35">
      <c r="A2" s="59"/>
      <c r="B2" s="161" t="s">
        <v>57</v>
      </c>
      <c r="C2" s="162"/>
      <c r="D2" s="163"/>
      <c r="E2" s="154" t="s">
        <v>64</v>
      </c>
      <c r="F2" s="155"/>
      <c r="G2" s="156"/>
      <c r="H2" s="173" t="s">
        <v>65</v>
      </c>
      <c r="I2" s="174"/>
      <c r="J2" s="175"/>
      <c r="K2" s="149" t="s">
        <v>66</v>
      </c>
      <c r="L2" s="150"/>
      <c r="M2" s="151"/>
      <c r="N2" s="145" t="s">
        <v>67</v>
      </c>
      <c r="O2" s="146"/>
      <c r="P2" s="147"/>
      <c r="Q2" s="166" t="s">
        <v>68</v>
      </c>
      <c r="R2" s="167"/>
      <c r="S2" s="168"/>
      <c r="T2" s="169" t="s">
        <v>70</v>
      </c>
      <c r="U2" s="170"/>
      <c r="V2" s="171"/>
      <c r="W2" s="157" t="s">
        <v>71</v>
      </c>
      <c r="X2" s="158"/>
      <c r="Y2" s="159"/>
      <c r="Z2" s="161" t="s">
        <v>72</v>
      </c>
      <c r="AA2" s="162"/>
      <c r="AB2" s="163"/>
      <c r="AC2" s="177" t="s">
        <v>73</v>
      </c>
      <c r="AD2" s="177"/>
      <c r="AE2" s="177"/>
      <c r="AF2" s="145" t="s">
        <v>75</v>
      </c>
      <c r="AG2" s="146"/>
      <c r="AH2" s="147"/>
      <c r="AI2" s="180" t="s">
        <v>74</v>
      </c>
      <c r="AJ2" s="180"/>
      <c r="AK2" s="180"/>
      <c r="AL2" s="177" t="s">
        <v>78</v>
      </c>
      <c r="AM2" s="177"/>
      <c r="AN2" s="177"/>
      <c r="AO2" s="115" t="s">
        <v>77</v>
      </c>
      <c r="AP2" s="115"/>
      <c r="AQ2" s="115"/>
      <c r="AS2" s="143" t="s">
        <v>69</v>
      </c>
      <c r="AT2" s="143"/>
      <c r="AU2" s="143"/>
    </row>
    <row r="3" spans="1:47" ht="21" customHeight="1" x14ac:dyDescent="0.35">
      <c r="A3" s="172" t="s">
        <v>0</v>
      </c>
      <c r="B3" s="116" t="s">
        <v>35</v>
      </c>
      <c r="C3" s="125" t="s">
        <v>36</v>
      </c>
      <c r="D3" s="118" t="s">
        <v>37</v>
      </c>
      <c r="E3" s="116" t="s">
        <v>35</v>
      </c>
      <c r="F3" s="144" t="s">
        <v>36</v>
      </c>
      <c r="G3" s="118" t="s">
        <v>37</v>
      </c>
      <c r="H3" s="116" t="s">
        <v>35</v>
      </c>
      <c r="I3" s="153" t="s">
        <v>36</v>
      </c>
      <c r="J3" s="118" t="s">
        <v>37</v>
      </c>
      <c r="K3" s="116" t="s">
        <v>35</v>
      </c>
      <c r="L3" s="152" t="s">
        <v>36</v>
      </c>
      <c r="M3" s="118" t="s">
        <v>37</v>
      </c>
      <c r="N3" s="116" t="s">
        <v>35</v>
      </c>
      <c r="O3" s="148" t="s">
        <v>36</v>
      </c>
      <c r="P3" s="118" t="s">
        <v>37</v>
      </c>
      <c r="Q3" s="116" t="s">
        <v>35</v>
      </c>
      <c r="R3" s="117" t="s">
        <v>36</v>
      </c>
      <c r="S3" s="118" t="s">
        <v>37</v>
      </c>
      <c r="T3" s="111" t="s">
        <v>35</v>
      </c>
      <c r="U3" s="112" t="s">
        <v>36</v>
      </c>
      <c r="V3" s="113" t="s">
        <v>37</v>
      </c>
      <c r="W3" s="111" t="s">
        <v>35</v>
      </c>
      <c r="X3" s="160" t="s">
        <v>36</v>
      </c>
      <c r="Y3" s="113" t="s">
        <v>37</v>
      </c>
      <c r="Z3" s="111" t="s">
        <v>35</v>
      </c>
      <c r="AA3" s="125" t="s">
        <v>36</v>
      </c>
      <c r="AB3" s="113" t="s">
        <v>37</v>
      </c>
      <c r="AC3" s="111" t="s">
        <v>35</v>
      </c>
      <c r="AD3" s="178" t="s">
        <v>36</v>
      </c>
      <c r="AE3" s="113" t="s">
        <v>37</v>
      </c>
      <c r="AF3" s="111" t="s">
        <v>35</v>
      </c>
      <c r="AG3" s="148" t="s">
        <v>36</v>
      </c>
      <c r="AH3" s="113" t="s">
        <v>37</v>
      </c>
      <c r="AI3" s="111" t="s">
        <v>35</v>
      </c>
      <c r="AJ3" s="176" t="s">
        <v>36</v>
      </c>
      <c r="AK3" s="113" t="s">
        <v>37</v>
      </c>
      <c r="AL3" s="111" t="s">
        <v>35</v>
      </c>
      <c r="AM3" s="178" t="s">
        <v>36</v>
      </c>
      <c r="AN3" s="113" t="s">
        <v>37</v>
      </c>
      <c r="AO3" s="111" t="s">
        <v>35</v>
      </c>
      <c r="AP3" s="179" t="s">
        <v>36</v>
      </c>
      <c r="AQ3" s="113" t="s">
        <v>37</v>
      </c>
      <c r="AS3" s="111" t="s">
        <v>35</v>
      </c>
      <c r="AT3" s="121" t="s">
        <v>36</v>
      </c>
      <c r="AU3" s="113" t="s">
        <v>37</v>
      </c>
    </row>
    <row r="4" spans="1:47" ht="62.25" customHeight="1" x14ac:dyDescent="0.35">
      <c r="A4" s="172"/>
      <c r="B4" s="116"/>
      <c r="C4" s="125"/>
      <c r="D4" s="118"/>
      <c r="E4" s="116"/>
      <c r="F4" s="144"/>
      <c r="G4" s="118"/>
      <c r="H4" s="116"/>
      <c r="I4" s="153"/>
      <c r="J4" s="118"/>
      <c r="K4" s="116"/>
      <c r="L4" s="152"/>
      <c r="M4" s="118"/>
      <c r="N4" s="116"/>
      <c r="O4" s="148"/>
      <c r="P4" s="118"/>
      <c r="Q4" s="116"/>
      <c r="R4" s="117"/>
      <c r="S4" s="118"/>
      <c r="T4" s="111"/>
      <c r="U4" s="112"/>
      <c r="V4" s="113"/>
      <c r="W4" s="111"/>
      <c r="X4" s="160"/>
      <c r="Y4" s="113"/>
      <c r="Z4" s="111"/>
      <c r="AA4" s="125"/>
      <c r="AB4" s="113"/>
      <c r="AC4" s="111"/>
      <c r="AD4" s="178"/>
      <c r="AE4" s="113"/>
      <c r="AF4" s="111"/>
      <c r="AG4" s="148"/>
      <c r="AH4" s="113"/>
      <c r="AI4" s="111"/>
      <c r="AJ4" s="176"/>
      <c r="AK4" s="113"/>
      <c r="AL4" s="111"/>
      <c r="AM4" s="178"/>
      <c r="AN4" s="113"/>
      <c r="AO4" s="111"/>
      <c r="AP4" s="179"/>
      <c r="AQ4" s="113"/>
      <c r="AS4" s="111"/>
      <c r="AT4" s="121"/>
      <c r="AU4" s="113"/>
    </row>
    <row r="5" spans="1:47" x14ac:dyDescent="0.35">
      <c r="A5" s="35" t="s">
        <v>1</v>
      </c>
      <c r="B5" s="41">
        <v>0</v>
      </c>
      <c r="C5" s="41">
        <v>2043</v>
      </c>
      <c r="D5" s="41">
        <f>+B5+C5</f>
        <v>2043</v>
      </c>
      <c r="E5" s="41">
        <v>21718</v>
      </c>
      <c r="F5" s="41">
        <v>3897</v>
      </c>
      <c r="G5" s="41">
        <f>SUM(E5:F5)</f>
        <v>25615</v>
      </c>
      <c r="H5" s="41">
        <v>13370</v>
      </c>
      <c r="I5" s="41">
        <v>7171</v>
      </c>
      <c r="J5" s="41">
        <f>SUM(H5:I5)</f>
        <v>20541</v>
      </c>
      <c r="K5" s="41">
        <v>1411</v>
      </c>
      <c r="L5" s="41">
        <v>1600</v>
      </c>
      <c r="M5" s="41">
        <f>SUM(K5:L5)</f>
        <v>3011</v>
      </c>
      <c r="N5" s="41"/>
      <c r="O5" s="41"/>
      <c r="P5" s="41">
        <f>SUM(N5:O5)</f>
        <v>0</v>
      </c>
      <c r="Q5" s="36">
        <v>12490</v>
      </c>
      <c r="R5" s="26">
        <v>1600</v>
      </c>
      <c r="S5" s="26">
        <f>SUM(Q5:R5)</f>
        <v>14090</v>
      </c>
      <c r="T5" s="28">
        <v>0</v>
      </c>
      <c r="U5" s="28">
        <v>665</v>
      </c>
      <c r="V5" s="28">
        <f>SUM(T5:U5)</f>
        <v>665</v>
      </c>
      <c r="W5" s="28">
        <v>0</v>
      </c>
      <c r="X5" s="28">
        <v>665</v>
      </c>
      <c r="Y5" s="28">
        <f>SUM(W5:X5)</f>
        <v>665</v>
      </c>
      <c r="Z5" s="28">
        <v>0</v>
      </c>
      <c r="AA5" s="28">
        <v>1236.5</v>
      </c>
      <c r="AB5" s="28">
        <f>SUM(Z5:AA5)</f>
        <v>1236.5</v>
      </c>
      <c r="AC5" s="28">
        <v>0</v>
      </c>
      <c r="AD5" s="28">
        <v>822</v>
      </c>
      <c r="AE5" s="28">
        <f>SUM(AC5:AD5)</f>
        <v>822</v>
      </c>
      <c r="AF5" s="28"/>
      <c r="AG5" s="25">
        <f>700+340-1600</f>
        <v>-560</v>
      </c>
      <c r="AH5" s="28">
        <f>SUM(AF5:AG5)</f>
        <v>-560</v>
      </c>
      <c r="AI5" s="28">
        <v>622</v>
      </c>
      <c r="AJ5" s="28">
        <v>0</v>
      </c>
      <c r="AK5" s="28">
        <f>SUM(AI5:AJ5)</f>
        <v>622</v>
      </c>
      <c r="AL5" s="28"/>
      <c r="AM5" s="28"/>
      <c r="AN5" s="28">
        <f>SUM(AL5:AM5)</f>
        <v>0</v>
      </c>
      <c r="AO5" s="28"/>
      <c r="AP5" s="28"/>
      <c r="AQ5" s="28">
        <f>SUM(AO5:AP5)</f>
        <v>0</v>
      </c>
      <c r="AS5" s="61">
        <f>+B5+E5+H5+K5+N5+Q5+T5+W5+AC5+AF5+AI5+AL5+AO5</f>
        <v>49611</v>
      </c>
      <c r="AT5" s="61">
        <f>+C5+F5+I5+L5+O5+R5+U5+X5+AD5+AG5+AJ5+AM5+AP5</f>
        <v>17903</v>
      </c>
      <c r="AU5" s="61">
        <f>SUM(AS5:AT5)</f>
        <v>67514</v>
      </c>
    </row>
    <row r="6" spans="1:47" x14ac:dyDescent="0.35">
      <c r="A6" s="37" t="s">
        <v>39</v>
      </c>
      <c r="B6" s="42">
        <v>0</v>
      </c>
      <c r="C6" s="42">
        <v>40</v>
      </c>
      <c r="D6" s="41">
        <f t="shared" ref="D6:D22" si="0">+B6+C6</f>
        <v>40</v>
      </c>
      <c r="E6" s="41">
        <v>120</v>
      </c>
      <c r="F6" s="41">
        <v>0</v>
      </c>
      <c r="G6" s="41">
        <f t="shared" ref="G6:G22" si="1">SUM(E6:F6)</f>
        <v>120</v>
      </c>
      <c r="H6" s="41">
        <v>2404193.75</v>
      </c>
      <c r="I6" s="41">
        <v>2306195.7000000002</v>
      </c>
      <c r="J6" s="41">
        <f t="shared" ref="J6:J22" si="2">SUM(H6:I6)</f>
        <v>4710389.45</v>
      </c>
      <c r="K6" s="41">
        <v>886213.5</v>
      </c>
      <c r="L6" s="41">
        <v>792470</v>
      </c>
      <c r="M6" s="41">
        <f t="shared" ref="M6:M22" si="3">SUM(K6:L6)</f>
        <v>1678683.5</v>
      </c>
      <c r="N6" s="42">
        <v>722639.75</v>
      </c>
      <c r="O6" s="42">
        <v>645306.5</v>
      </c>
      <c r="P6" s="41">
        <f t="shared" ref="P6:P22" si="4">SUM(N6:O6)</f>
        <v>1367946.25</v>
      </c>
      <c r="Q6" s="36">
        <v>739159.75</v>
      </c>
      <c r="R6" s="26">
        <v>728538.25</v>
      </c>
      <c r="S6" s="26">
        <f t="shared" ref="S6:S22" si="5">SUM(Q6:R6)</f>
        <v>1467698</v>
      </c>
      <c r="T6" s="28">
        <v>721213</v>
      </c>
      <c r="U6" s="28">
        <v>663032.6</v>
      </c>
      <c r="V6" s="28">
        <f t="shared" ref="V6:V22" si="6">SUM(T6:U6)</f>
        <v>1384245.6</v>
      </c>
      <c r="W6" s="28">
        <v>721213</v>
      </c>
      <c r="X6" s="28">
        <v>663032.6</v>
      </c>
      <c r="Y6" s="28">
        <f>SUM(W6:X6)</f>
        <v>1384245.6</v>
      </c>
      <c r="Z6" s="28">
        <v>880167.25</v>
      </c>
      <c r="AA6" s="28">
        <v>810783.25</v>
      </c>
      <c r="AB6" s="28">
        <f t="shared" ref="AB6:AB22" si="7">SUM(Z6:AA6)</f>
        <v>1690950.5</v>
      </c>
      <c r="AC6" s="28">
        <v>1042359</v>
      </c>
      <c r="AD6" s="28">
        <v>889702</v>
      </c>
      <c r="AE6" s="28">
        <f t="shared" ref="AE6:AE22" si="8">SUM(AC6:AD6)</f>
        <v>1932061</v>
      </c>
      <c r="AF6" s="28"/>
      <c r="AG6" s="28">
        <f>759025+732345+839643+90-1334</f>
        <v>2329769</v>
      </c>
      <c r="AH6" s="28">
        <f t="shared" ref="AH6:AH22" si="9">SUM(AF6:AG6)</f>
        <v>2329769</v>
      </c>
      <c r="AI6" s="28">
        <v>2413443.5</v>
      </c>
      <c r="AJ6" s="28">
        <v>2247299.5</v>
      </c>
      <c r="AK6" s="28">
        <f t="shared" ref="AK6:AK22" si="10">SUM(AI6:AJ6)</f>
        <v>4660743</v>
      </c>
      <c r="AL6" s="28">
        <v>905406.75</v>
      </c>
      <c r="AM6" s="28">
        <v>873992.5</v>
      </c>
      <c r="AN6" s="28">
        <f t="shared" ref="AN6:AN22" si="11">SUM(AL6:AM6)</f>
        <v>1779399.25</v>
      </c>
      <c r="AO6" s="28"/>
      <c r="AP6" s="28"/>
      <c r="AQ6" s="28">
        <f t="shared" ref="AQ6:AQ22" si="12">SUM(AO6:AP6)</f>
        <v>0</v>
      </c>
      <c r="AS6" s="61">
        <f t="shared" ref="AS6:AS21" si="13">+B6+E6+H6+K6+N6+Q6+T6+W6+AC6+AF6+AI6+AL6+AO6</f>
        <v>10555962</v>
      </c>
      <c r="AT6" s="61">
        <f t="shared" ref="AT6:AT22" si="14">+C6+F6+I6+L6+O6+R6+U6+X6+AD6+AG6+AJ6+AM6+AP6</f>
        <v>12139378.649999999</v>
      </c>
      <c r="AU6" s="61">
        <f t="shared" ref="AU6:AU21" si="15">SUM(AS6:AT6)</f>
        <v>22695340.649999999</v>
      </c>
    </row>
    <row r="7" spans="1:47" x14ac:dyDescent="0.35">
      <c r="A7" s="38" t="s">
        <v>2</v>
      </c>
      <c r="B7" s="43">
        <v>170</v>
      </c>
      <c r="C7" s="43">
        <v>6317</v>
      </c>
      <c r="D7" s="41">
        <f t="shared" si="0"/>
        <v>6487</v>
      </c>
      <c r="E7" s="41">
        <v>10624</v>
      </c>
      <c r="F7" s="41">
        <v>1988</v>
      </c>
      <c r="G7" s="41">
        <f t="shared" si="1"/>
        <v>12612</v>
      </c>
      <c r="H7" s="41">
        <v>939414.75</v>
      </c>
      <c r="I7" s="41">
        <v>1086785.6000000001</v>
      </c>
      <c r="J7" s="41">
        <f t="shared" si="2"/>
        <v>2026200.35</v>
      </c>
      <c r="K7" s="41">
        <v>276667.25</v>
      </c>
      <c r="L7" s="41">
        <v>409050.2</v>
      </c>
      <c r="M7" s="41">
        <f t="shared" si="3"/>
        <v>685717.45</v>
      </c>
      <c r="N7" s="43">
        <v>180942.25</v>
      </c>
      <c r="O7" s="43">
        <v>301532.09999999998</v>
      </c>
      <c r="P7" s="41">
        <f t="shared" si="4"/>
        <v>482474.35</v>
      </c>
      <c r="Q7" s="39">
        <v>407125</v>
      </c>
      <c r="R7" s="29">
        <v>366165.6</v>
      </c>
      <c r="S7" s="26">
        <f t="shared" si="5"/>
        <v>773290.6</v>
      </c>
      <c r="T7" s="28">
        <v>309591</v>
      </c>
      <c r="U7" s="28">
        <v>354446.75</v>
      </c>
      <c r="V7" s="28">
        <f t="shared" si="6"/>
        <v>664037.75</v>
      </c>
      <c r="W7" s="28">
        <v>309591</v>
      </c>
      <c r="X7" s="28">
        <v>354446.75</v>
      </c>
      <c r="Y7" s="28">
        <f t="shared" ref="Y7:Y22" si="16">SUM(W7:X7)</f>
        <v>664037.75</v>
      </c>
      <c r="Z7" s="28">
        <v>376854.25</v>
      </c>
      <c r="AA7" s="28">
        <v>394147.75</v>
      </c>
      <c r="AB7" s="28">
        <f t="shared" si="7"/>
        <v>771002</v>
      </c>
      <c r="AC7" s="28">
        <v>319668.75</v>
      </c>
      <c r="AD7" s="28">
        <v>396738.5</v>
      </c>
      <c r="AE7" s="28">
        <f t="shared" si="8"/>
        <v>716407.25</v>
      </c>
      <c r="AF7" s="28"/>
      <c r="AG7" s="28">
        <f>378322.75+369228+336925.25+548.5-415</f>
        <v>1084609.5</v>
      </c>
      <c r="AH7" s="28">
        <f>SUM(AF7:AG7)</f>
        <v>1084609.5</v>
      </c>
      <c r="AI7" s="28">
        <v>1091237.75</v>
      </c>
      <c r="AJ7" s="28">
        <v>1121309.25</v>
      </c>
      <c r="AK7" s="28">
        <f t="shared" si="10"/>
        <v>2212547</v>
      </c>
      <c r="AL7" s="28">
        <v>421216</v>
      </c>
      <c r="AM7" s="28">
        <v>443301.5</v>
      </c>
      <c r="AN7" s="28">
        <f t="shared" si="11"/>
        <v>864517.5</v>
      </c>
      <c r="AO7" s="28"/>
      <c r="AP7" s="28"/>
      <c r="AQ7" s="28">
        <f t="shared" si="12"/>
        <v>0</v>
      </c>
      <c r="AS7" s="61">
        <f t="shared" si="13"/>
        <v>4266247.75</v>
      </c>
      <c r="AT7" s="61">
        <f t="shared" si="14"/>
        <v>5926690.75</v>
      </c>
      <c r="AU7" s="61">
        <f t="shared" si="15"/>
        <v>10192938.5</v>
      </c>
    </row>
    <row r="8" spans="1:47" x14ac:dyDescent="0.35">
      <c r="A8" s="38" t="s">
        <v>3</v>
      </c>
      <c r="B8" s="43">
        <v>708</v>
      </c>
      <c r="C8" s="43">
        <v>3440</v>
      </c>
      <c r="D8" s="41">
        <f t="shared" si="0"/>
        <v>4148</v>
      </c>
      <c r="E8" s="41">
        <v>43832</v>
      </c>
      <c r="F8" s="41">
        <v>15640</v>
      </c>
      <c r="G8" s="41">
        <f t="shared" si="1"/>
        <v>59472</v>
      </c>
      <c r="H8" s="41">
        <v>1095161</v>
      </c>
      <c r="I8" s="41">
        <v>1010683.55</v>
      </c>
      <c r="J8" s="41">
        <f t="shared" si="2"/>
        <v>2105844.5499999998</v>
      </c>
      <c r="K8" s="41">
        <v>277635</v>
      </c>
      <c r="L8" s="41">
        <v>374188.55</v>
      </c>
      <c r="M8" s="41">
        <f t="shared" si="3"/>
        <v>651823.55000000005</v>
      </c>
      <c r="N8" s="43">
        <v>280259</v>
      </c>
      <c r="O8" s="43">
        <v>339002</v>
      </c>
      <c r="P8" s="41">
        <f t="shared" si="4"/>
        <v>619261</v>
      </c>
      <c r="Q8" s="39">
        <v>183454</v>
      </c>
      <c r="R8" s="29">
        <v>285096</v>
      </c>
      <c r="S8" s="26">
        <f t="shared" si="5"/>
        <v>468550</v>
      </c>
      <c r="T8" s="28">
        <v>189738.5</v>
      </c>
      <c r="U8" s="28">
        <v>289430.75</v>
      </c>
      <c r="V8" s="28">
        <f t="shared" si="6"/>
        <v>479169.25</v>
      </c>
      <c r="W8" s="28">
        <v>189738.5</v>
      </c>
      <c r="X8" s="28">
        <v>289430.75</v>
      </c>
      <c r="Y8" s="28">
        <f t="shared" si="16"/>
        <v>479169.25</v>
      </c>
      <c r="Z8" s="28">
        <v>223658.75</v>
      </c>
      <c r="AA8" s="28">
        <v>330377.5</v>
      </c>
      <c r="AB8" s="28">
        <f t="shared" si="7"/>
        <v>554036.25</v>
      </c>
      <c r="AC8" s="28">
        <v>294805</v>
      </c>
      <c r="AD8" s="28">
        <v>369829.75</v>
      </c>
      <c r="AE8" s="28">
        <f t="shared" si="8"/>
        <v>664634.75</v>
      </c>
      <c r="AF8" s="28"/>
      <c r="AG8" s="28">
        <f>329345.25+276461.75+333281.5+495</f>
        <v>939583.5</v>
      </c>
      <c r="AH8" s="28">
        <f t="shared" si="9"/>
        <v>939583.5</v>
      </c>
      <c r="AI8" s="28">
        <v>728302.5</v>
      </c>
      <c r="AJ8" s="28">
        <v>973789</v>
      </c>
      <c r="AK8" s="28">
        <f t="shared" si="10"/>
        <v>1702091.5</v>
      </c>
      <c r="AL8" s="28">
        <v>296027</v>
      </c>
      <c r="AM8" s="28">
        <v>340252</v>
      </c>
      <c r="AN8" s="28">
        <f t="shared" si="11"/>
        <v>636279</v>
      </c>
      <c r="AO8" s="28"/>
      <c r="AP8" s="28"/>
      <c r="AQ8" s="28">
        <f t="shared" si="12"/>
        <v>0</v>
      </c>
      <c r="AS8" s="61">
        <f t="shared" si="13"/>
        <v>3579660.5</v>
      </c>
      <c r="AT8" s="61">
        <f t="shared" si="14"/>
        <v>5230365.8499999996</v>
      </c>
      <c r="AU8" s="61">
        <f t="shared" si="15"/>
        <v>8810026.3499999996</v>
      </c>
    </row>
    <row r="9" spans="1:47" x14ac:dyDescent="0.35">
      <c r="A9" s="38" t="s">
        <v>4</v>
      </c>
      <c r="B9" s="43">
        <v>0</v>
      </c>
      <c r="C9" s="43">
        <v>1056</v>
      </c>
      <c r="D9" s="41">
        <f t="shared" si="0"/>
        <v>1056</v>
      </c>
      <c r="E9" s="41">
        <v>10980</v>
      </c>
      <c r="F9" s="41">
        <v>1118</v>
      </c>
      <c r="G9" s="41">
        <f t="shared" si="1"/>
        <v>12098</v>
      </c>
      <c r="H9" s="41">
        <v>503700.25</v>
      </c>
      <c r="I9" s="41">
        <v>414444.75</v>
      </c>
      <c r="J9" s="41">
        <f t="shared" si="2"/>
        <v>918145</v>
      </c>
      <c r="K9" s="41">
        <v>102831.25</v>
      </c>
      <c r="L9" s="41">
        <v>133833.25</v>
      </c>
      <c r="M9" s="41">
        <f t="shared" si="3"/>
        <v>236664.5</v>
      </c>
      <c r="N9" s="43">
        <v>114456.5</v>
      </c>
      <c r="O9" s="43">
        <v>114199</v>
      </c>
      <c r="P9" s="41">
        <f t="shared" si="4"/>
        <v>228655.5</v>
      </c>
      <c r="Q9" s="39">
        <v>252996.25</v>
      </c>
      <c r="R9" s="29">
        <v>134301</v>
      </c>
      <c r="S9" s="26">
        <f t="shared" si="5"/>
        <v>387297.25</v>
      </c>
      <c r="T9" s="28">
        <v>137923.5</v>
      </c>
      <c r="U9" s="28">
        <v>117858.5</v>
      </c>
      <c r="V9" s="28">
        <f t="shared" si="6"/>
        <v>255782</v>
      </c>
      <c r="W9" s="28">
        <v>137923.5</v>
      </c>
      <c r="X9" s="28">
        <v>117858.5</v>
      </c>
      <c r="Y9" s="28">
        <f t="shared" si="16"/>
        <v>255782</v>
      </c>
      <c r="Z9" s="28">
        <v>161756.25</v>
      </c>
      <c r="AA9" s="28">
        <v>149890</v>
      </c>
      <c r="AB9" s="28">
        <f t="shared" si="7"/>
        <v>311646.25</v>
      </c>
      <c r="AC9" s="28">
        <v>254226</v>
      </c>
      <c r="AD9" s="28">
        <v>181531.5</v>
      </c>
      <c r="AE9" s="28">
        <f t="shared" si="8"/>
        <v>435757.5</v>
      </c>
      <c r="AF9" s="28"/>
      <c r="AG9" s="28">
        <f>135708.25+142883.25+122014+1245-2573</f>
        <v>399277.5</v>
      </c>
      <c r="AH9" s="28">
        <f t="shared" si="9"/>
        <v>399277.5</v>
      </c>
      <c r="AI9" s="28">
        <v>426170.25</v>
      </c>
      <c r="AJ9" s="28">
        <v>398929</v>
      </c>
      <c r="AK9" s="28">
        <f t="shared" si="10"/>
        <v>825099.25</v>
      </c>
      <c r="AL9" s="28">
        <v>235852.75</v>
      </c>
      <c r="AM9" s="28">
        <v>160962</v>
      </c>
      <c r="AN9" s="28">
        <f t="shared" si="11"/>
        <v>396814.75</v>
      </c>
      <c r="AO9" s="28"/>
      <c r="AP9" s="28"/>
      <c r="AQ9" s="28">
        <f t="shared" si="12"/>
        <v>0</v>
      </c>
      <c r="AS9" s="61">
        <f t="shared" si="13"/>
        <v>2177060.25</v>
      </c>
      <c r="AT9" s="61">
        <f t="shared" si="14"/>
        <v>2175369</v>
      </c>
      <c r="AU9" s="61">
        <f t="shared" si="15"/>
        <v>4352429.25</v>
      </c>
    </row>
    <row r="10" spans="1:47" x14ac:dyDescent="0.35">
      <c r="A10" s="38" t="s">
        <v>5</v>
      </c>
      <c r="B10" s="43">
        <v>120</v>
      </c>
      <c r="C10" s="43">
        <v>3117</v>
      </c>
      <c r="D10" s="41">
        <f t="shared" si="0"/>
        <v>3237</v>
      </c>
      <c r="E10" s="41">
        <v>17970</v>
      </c>
      <c r="F10" s="41">
        <v>7850</v>
      </c>
      <c r="G10" s="41">
        <f t="shared" si="1"/>
        <v>25820</v>
      </c>
      <c r="H10" s="41">
        <v>519368</v>
      </c>
      <c r="I10" s="41">
        <v>518632.5</v>
      </c>
      <c r="J10" s="41">
        <f t="shared" si="2"/>
        <v>1038000.5</v>
      </c>
      <c r="K10" s="41">
        <v>273080.75</v>
      </c>
      <c r="L10" s="41">
        <v>203314</v>
      </c>
      <c r="M10" s="41">
        <f t="shared" si="3"/>
        <v>476394.75</v>
      </c>
      <c r="N10" s="43">
        <v>210921.5</v>
      </c>
      <c r="O10" s="43">
        <v>174861</v>
      </c>
      <c r="P10" s="41">
        <f t="shared" si="4"/>
        <v>385782.5</v>
      </c>
      <c r="Q10" s="39">
        <v>138930.75</v>
      </c>
      <c r="R10" s="29">
        <v>169740.5</v>
      </c>
      <c r="S10" s="26">
        <f t="shared" si="5"/>
        <v>308671.25</v>
      </c>
      <c r="T10" s="28">
        <v>243185.75</v>
      </c>
      <c r="U10" s="28">
        <v>180446.25</v>
      </c>
      <c r="V10" s="28">
        <f t="shared" si="6"/>
        <v>423632</v>
      </c>
      <c r="W10" s="28">
        <v>243185.75</v>
      </c>
      <c r="X10" s="28">
        <v>180446.25</v>
      </c>
      <c r="Y10" s="28">
        <f t="shared" si="16"/>
        <v>423632</v>
      </c>
      <c r="Z10" s="28">
        <v>247838.5</v>
      </c>
      <c r="AA10" s="28">
        <v>241630.75</v>
      </c>
      <c r="AB10" s="28">
        <f t="shared" si="7"/>
        <v>489469.25</v>
      </c>
      <c r="AC10" s="28">
        <v>301247.25</v>
      </c>
      <c r="AD10" s="28">
        <v>246152.5</v>
      </c>
      <c r="AE10" s="28">
        <f t="shared" si="8"/>
        <v>547399.75</v>
      </c>
      <c r="AF10" s="28"/>
      <c r="AG10" s="28">
        <f>197526+187308.5+208883.25+17</f>
        <v>593734.75</v>
      </c>
      <c r="AH10" s="28">
        <f t="shared" si="9"/>
        <v>593734.75</v>
      </c>
      <c r="AI10" s="28">
        <v>692763.25</v>
      </c>
      <c r="AJ10" s="28">
        <v>534434.75</v>
      </c>
      <c r="AK10" s="28">
        <f t="shared" si="10"/>
        <v>1227198</v>
      </c>
      <c r="AL10" s="28">
        <v>294079.5</v>
      </c>
      <c r="AM10" s="28">
        <v>233623</v>
      </c>
      <c r="AN10" s="28">
        <f t="shared" si="11"/>
        <v>527702.5</v>
      </c>
      <c r="AO10" s="28"/>
      <c r="AP10" s="28"/>
      <c r="AQ10" s="28">
        <f t="shared" si="12"/>
        <v>0</v>
      </c>
      <c r="AS10" s="61">
        <f t="shared" si="13"/>
        <v>2934852.5</v>
      </c>
      <c r="AT10" s="61">
        <f t="shared" si="14"/>
        <v>3046352.5</v>
      </c>
      <c r="AU10" s="61">
        <f t="shared" si="15"/>
        <v>5981205</v>
      </c>
    </row>
    <row r="11" spans="1:47" x14ac:dyDescent="0.35">
      <c r="A11" s="38" t="s">
        <v>6</v>
      </c>
      <c r="B11" s="43">
        <v>0</v>
      </c>
      <c r="C11" s="43">
        <v>1653</v>
      </c>
      <c r="D11" s="41">
        <f t="shared" si="0"/>
        <v>1653</v>
      </c>
      <c r="E11" s="41">
        <v>5864</v>
      </c>
      <c r="F11" s="41">
        <v>5574</v>
      </c>
      <c r="G11" s="41">
        <f t="shared" si="1"/>
        <v>11438</v>
      </c>
      <c r="H11" s="41">
        <v>400273.5</v>
      </c>
      <c r="I11" s="41">
        <v>301546.75</v>
      </c>
      <c r="J11" s="41">
        <f t="shared" si="2"/>
        <v>701820.25</v>
      </c>
      <c r="K11" s="41">
        <v>123225.25</v>
      </c>
      <c r="L11" s="41">
        <v>95918.5</v>
      </c>
      <c r="M11" s="41">
        <f t="shared" si="3"/>
        <v>219143.75</v>
      </c>
      <c r="N11" s="43">
        <v>121875.5</v>
      </c>
      <c r="O11" s="43">
        <v>74850.5</v>
      </c>
      <c r="P11" s="41">
        <f t="shared" si="4"/>
        <v>196726</v>
      </c>
      <c r="Q11" s="39">
        <v>50463.75</v>
      </c>
      <c r="R11" s="29">
        <v>63677.75</v>
      </c>
      <c r="S11" s="26">
        <f t="shared" si="5"/>
        <v>114141.5</v>
      </c>
      <c r="T11" s="28">
        <v>105128.25</v>
      </c>
      <c r="U11" s="28">
        <v>88618.75</v>
      </c>
      <c r="V11" s="28">
        <f t="shared" si="6"/>
        <v>193747</v>
      </c>
      <c r="W11" s="28">
        <v>105128.25</v>
      </c>
      <c r="X11" s="28">
        <v>88618.75</v>
      </c>
      <c r="Y11" s="28">
        <f t="shared" si="16"/>
        <v>193747</v>
      </c>
      <c r="Z11" s="28">
        <v>76376.75</v>
      </c>
      <c r="AA11" s="28">
        <v>82255</v>
      </c>
      <c r="AB11" s="28">
        <f t="shared" si="7"/>
        <v>158631.75</v>
      </c>
      <c r="AC11" s="28">
        <v>148463.25</v>
      </c>
      <c r="AD11" s="28">
        <v>103757</v>
      </c>
      <c r="AE11" s="28">
        <f t="shared" si="8"/>
        <v>252220.25</v>
      </c>
      <c r="AF11" s="28"/>
      <c r="AG11" s="28">
        <f>97975.25+103177+110065.25+571.5</f>
        <v>311789</v>
      </c>
      <c r="AH11" s="28">
        <f t="shared" si="9"/>
        <v>311789</v>
      </c>
      <c r="AI11" s="28">
        <v>414692.5</v>
      </c>
      <c r="AJ11" s="28">
        <v>296867.25</v>
      </c>
      <c r="AK11" s="28">
        <f t="shared" si="10"/>
        <v>711559.75</v>
      </c>
      <c r="AL11" s="28">
        <v>150569.25</v>
      </c>
      <c r="AM11" s="28">
        <v>126341</v>
      </c>
      <c r="AN11" s="28">
        <f t="shared" si="11"/>
        <v>276910.25</v>
      </c>
      <c r="AO11" s="28"/>
      <c r="AP11" s="28"/>
      <c r="AQ11" s="28">
        <f t="shared" si="12"/>
        <v>0</v>
      </c>
      <c r="AS11" s="61">
        <f t="shared" si="13"/>
        <v>1625683.5</v>
      </c>
      <c r="AT11" s="61">
        <f t="shared" si="14"/>
        <v>1559212.25</v>
      </c>
      <c r="AU11" s="61">
        <f t="shared" si="15"/>
        <v>3184895.75</v>
      </c>
    </row>
    <row r="12" spans="1:47" x14ac:dyDescent="0.35">
      <c r="A12" s="38" t="s">
        <v>7</v>
      </c>
      <c r="B12" s="43">
        <v>299</v>
      </c>
      <c r="C12" s="43">
        <v>3278</v>
      </c>
      <c r="D12" s="41">
        <f t="shared" si="0"/>
        <v>3577</v>
      </c>
      <c r="E12" s="41">
        <v>10460</v>
      </c>
      <c r="F12" s="41">
        <v>5763</v>
      </c>
      <c r="G12" s="41">
        <f t="shared" si="1"/>
        <v>16223</v>
      </c>
      <c r="H12" s="41">
        <v>1279452.75</v>
      </c>
      <c r="I12" s="41">
        <v>1042413</v>
      </c>
      <c r="J12" s="41">
        <f t="shared" si="2"/>
        <v>2321865.75</v>
      </c>
      <c r="K12" s="41">
        <v>413909.75</v>
      </c>
      <c r="L12" s="41">
        <v>347631</v>
      </c>
      <c r="M12" s="41">
        <f t="shared" si="3"/>
        <v>761540.75</v>
      </c>
      <c r="N12" s="43">
        <v>354550</v>
      </c>
      <c r="O12" s="43">
        <v>264648.25</v>
      </c>
      <c r="P12" s="41">
        <f t="shared" si="4"/>
        <v>619198.25</v>
      </c>
      <c r="Q12" s="39">
        <v>344669.75</v>
      </c>
      <c r="R12" s="29">
        <v>326149.5</v>
      </c>
      <c r="S12" s="26">
        <f t="shared" si="5"/>
        <v>670819.25</v>
      </c>
      <c r="T12" s="28">
        <v>289516.75</v>
      </c>
      <c r="U12" s="28">
        <v>265975</v>
      </c>
      <c r="V12" s="28">
        <f t="shared" si="6"/>
        <v>555491.75</v>
      </c>
      <c r="W12" s="28">
        <v>289516.75</v>
      </c>
      <c r="X12" s="28">
        <v>265975</v>
      </c>
      <c r="Y12" s="28">
        <f t="shared" si="16"/>
        <v>555491.75</v>
      </c>
      <c r="Z12" s="28">
        <v>500023.5</v>
      </c>
      <c r="AA12" s="28">
        <v>374415.5</v>
      </c>
      <c r="AB12" s="28">
        <f t="shared" si="7"/>
        <v>874439</v>
      </c>
      <c r="AC12" s="28">
        <v>632301.75</v>
      </c>
      <c r="AD12" s="28">
        <v>440030.75</v>
      </c>
      <c r="AE12" s="28">
        <f t="shared" si="8"/>
        <v>1072332.5</v>
      </c>
      <c r="AF12" s="28"/>
      <c r="AG12" s="28">
        <f>324051.25+311086.75+359007.25+20</f>
        <v>994165.25</v>
      </c>
      <c r="AH12" s="28">
        <f t="shared" si="9"/>
        <v>994165.25</v>
      </c>
      <c r="AI12" s="28">
        <v>1571647.25</v>
      </c>
      <c r="AJ12" s="28">
        <v>1100013.25</v>
      </c>
      <c r="AK12" s="28">
        <f t="shared" si="10"/>
        <v>2671660.5</v>
      </c>
      <c r="AL12" s="28">
        <v>544836.25</v>
      </c>
      <c r="AM12" s="28">
        <v>398972.25</v>
      </c>
      <c r="AN12" s="28">
        <f t="shared" si="11"/>
        <v>943808.5</v>
      </c>
      <c r="AO12" s="28"/>
      <c r="AP12" s="28"/>
      <c r="AQ12" s="28">
        <f t="shared" si="12"/>
        <v>0</v>
      </c>
      <c r="AS12" s="61">
        <f t="shared" si="13"/>
        <v>5731160</v>
      </c>
      <c r="AT12" s="61">
        <f t="shared" si="14"/>
        <v>5455014.25</v>
      </c>
      <c r="AU12" s="61">
        <f t="shared" si="15"/>
        <v>11186174.25</v>
      </c>
    </row>
    <row r="13" spans="1:47" x14ac:dyDescent="0.35">
      <c r="A13" s="38" t="s">
        <v>8</v>
      </c>
      <c r="B13" s="43">
        <v>0</v>
      </c>
      <c r="C13" s="43">
        <v>1206</v>
      </c>
      <c r="D13" s="41">
        <f t="shared" si="0"/>
        <v>1206</v>
      </c>
      <c r="E13" s="41">
        <v>56</v>
      </c>
      <c r="F13" s="41">
        <v>778</v>
      </c>
      <c r="G13" s="41">
        <f t="shared" si="1"/>
        <v>834</v>
      </c>
      <c r="H13" s="41">
        <v>385753.25</v>
      </c>
      <c r="I13" s="41">
        <v>432712.5</v>
      </c>
      <c r="J13" s="41">
        <f t="shared" si="2"/>
        <v>818465.75</v>
      </c>
      <c r="K13" s="41">
        <v>107110</v>
      </c>
      <c r="L13" s="41">
        <v>108750.25</v>
      </c>
      <c r="M13" s="41">
        <f t="shared" si="3"/>
        <v>215860.25</v>
      </c>
      <c r="N13" s="43">
        <v>148654</v>
      </c>
      <c r="O13" s="43">
        <v>118705.34</v>
      </c>
      <c r="P13" s="41">
        <f t="shared" si="4"/>
        <v>267359.33999999997</v>
      </c>
      <c r="Q13" s="39">
        <v>105860</v>
      </c>
      <c r="R13" s="29">
        <v>131260.75</v>
      </c>
      <c r="S13" s="26">
        <f t="shared" si="5"/>
        <v>237120.75</v>
      </c>
      <c r="T13" s="28">
        <v>107759.5</v>
      </c>
      <c r="U13" s="28">
        <v>116968.25</v>
      </c>
      <c r="V13" s="28">
        <f t="shared" si="6"/>
        <v>224727.75</v>
      </c>
      <c r="W13" s="28">
        <v>107759.5</v>
      </c>
      <c r="X13" s="28">
        <v>116968.25</v>
      </c>
      <c r="Y13" s="28">
        <f t="shared" si="16"/>
        <v>224727.75</v>
      </c>
      <c r="Z13" s="28">
        <v>131104.25</v>
      </c>
      <c r="AA13" s="28">
        <v>157965.75</v>
      </c>
      <c r="AB13" s="28">
        <f t="shared" si="7"/>
        <v>289070</v>
      </c>
      <c r="AC13" s="28">
        <v>190617.25</v>
      </c>
      <c r="AD13" s="28">
        <v>156681</v>
      </c>
      <c r="AE13" s="28">
        <f t="shared" si="8"/>
        <v>347298.25</v>
      </c>
      <c r="AF13" s="28"/>
      <c r="AG13" s="28">
        <f>147172.75+169027.5+134868.5+1782.25</f>
        <v>452851</v>
      </c>
      <c r="AH13" s="28">
        <f t="shared" si="9"/>
        <v>452851</v>
      </c>
      <c r="AI13" s="28">
        <v>526446</v>
      </c>
      <c r="AJ13" s="28">
        <v>465868.5</v>
      </c>
      <c r="AK13" s="28">
        <f t="shared" si="10"/>
        <v>992314.5</v>
      </c>
      <c r="AL13" s="28">
        <v>236494</v>
      </c>
      <c r="AM13" s="28">
        <v>168515.75</v>
      </c>
      <c r="AN13" s="28">
        <f t="shared" si="11"/>
        <v>405009.75</v>
      </c>
      <c r="AO13" s="28">
        <v>48545</v>
      </c>
      <c r="AP13" s="28">
        <v>3568</v>
      </c>
      <c r="AQ13" s="28">
        <f t="shared" si="12"/>
        <v>52113</v>
      </c>
      <c r="AS13" s="61">
        <f t="shared" si="13"/>
        <v>1965054.5</v>
      </c>
      <c r="AT13" s="61">
        <f t="shared" si="14"/>
        <v>2274833.59</v>
      </c>
      <c r="AU13" s="61">
        <f t="shared" si="15"/>
        <v>4239888.09</v>
      </c>
    </row>
    <row r="14" spans="1:47" x14ac:dyDescent="0.35">
      <c r="A14" s="38" t="s">
        <v>9</v>
      </c>
      <c r="B14" s="43">
        <v>100</v>
      </c>
      <c r="C14" s="43">
        <v>1491</v>
      </c>
      <c r="D14" s="41">
        <f t="shared" si="0"/>
        <v>1591</v>
      </c>
      <c r="E14" s="41">
        <v>14222</v>
      </c>
      <c r="F14" s="41">
        <v>1256</v>
      </c>
      <c r="G14" s="41">
        <f t="shared" si="1"/>
        <v>15478</v>
      </c>
      <c r="H14" s="41">
        <v>673434.5</v>
      </c>
      <c r="I14" s="41">
        <v>652142</v>
      </c>
      <c r="J14" s="41">
        <f t="shared" si="2"/>
        <v>1325576.5</v>
      </c>
      <c r="K14" s="41">
        <v>164849</v>
      </c>
      <c r="L14" s="41">
        <v>229672</v>
      </c>
      <c r="M14" s="41">
        <f t="shared" si="3"/>
        <v>394521</v>
      </c>
      <c r="N14" s="43">
        <v>128382.75</v>
      </c>
      <c r="O14" s="43">
        <v>184218.35</v>
      </c>
      <c r="P14" s="41">
        <f t="shared" si="4"/>
        <v>312601.09999999998</v>
      </c>
      <c r="Q14" s="39">
        <v>206865.75</v>
      </c>
      <c r="R14" s="29">
        <v>190808.4</v>
      </c>
      <c r="S14" s="26">
        <f t="shared" si="5"/>
        <v>397674.15</v>
      </c>
      <c r="T14" s="28">
        <v>123462.5</v>
      </c>
      <c r="U14" s="28">
        <v>201014.5</v>
      </c>
      <c r="V14" s="28">
        <f t="shared" si="6"/>
        <v>324477</v>
      </c>
      <c r="W14" s="28">
        <v>123462.5</v>
      </c>
      <c r="X14" s="28">
        <v>201014.5</v>
      </c>
      <c r="Y14" s="28">
        <f>SUM(W14:X14)</f>
        <v>324477</v>
      </c>
      <c r="Z14" s="28">
        <v>285569.5</v>
      </c>
      <c r="AA14" s="28">
        <v>207863</v>
      </c>
      <c r="AB14" s="28">
        <f t="shared" si="7"/>
        <v>493432.5</v>
      </c>
      <c r="AC14" s="28">
        <v>243294.5</v>
      </c>
      <c r="AD14" s="28">
        <v>240080.53</v>
      </c>
      <c r="AE14" s="28">
        <f t="shared" si="8"/>
        <v>483375.03</v>
      </c>
      <c r="AF14" s="28"/>
      <c r="AG14" s="28">
        <f>202840+193614.25+200337.75+1998.25</f>
        <v>598790.25</v>
      </c>
      <c r="AH14" s="28">
        <f t="shared" si="9"/>
        <v>598790.25</v>
      </c>
      <c r="AI14" s="28">
        <v>567550.69999999995</v>
      </c>
      <c r="AJ14" s="28">
        <v>610118.25</v>
      </c>
      <c r="AK14" s="28">
        <f t="shared" si="10"/>
        <v>1177668.95</v>
      </c>
      <c r="AL14" s="28">
        <v>342592.5</v>
      </c>
      <c r="AM14" s="28">
        <v>286891.25</v>
      </c>
      <c r="AN14" s="28">
        <f t="shared" si="11"/>
        <v>629483.75</v>
      </c>
      <c r="AO14" s="28">
        <v>9</v>
      </c>
      <c r="AP14" s="28"/>
      <c r="AQ14" s="28">
        <f t="shared" si="12"/>
        <v>9</v>
      </c>
      <c r="AS14" s="61">
        <f t="shared" si="13"/>
        <v>2588225.7000000002</v>
      </c>
      <c r="AT14" s="61">
        <f t="shared" si="14"/>
        <v>3397497.0300000003</v>
      </c>
      <c r="AU14" s="61">
        <f t="shared" si="15"/>
        <v>5985722.7300000004</v>
      </c>
    </row>
    <row r="15" spans="1:47" x14ac:dyDescent="0.35">
      <c r="A15" s="38" t="s">
        <v>10</v>
      </c>
      <c r="B15" s="43">
        <v>120</v>
      </c>
      <c r="C15" s="43">
        <v>681</v>
      </c>
      <c r="D15" s="41">
        <f t="shared" si="0"/>
        <v>801</v>
      </c>
      <c r="E15" s="41">
        <v>30</v>
      </c>
      <c r="F15" s="41">
        <v>226</v>
      </c>
      <c r="G15" s="41">
        <f t="shared" si="1"/>
        <v>256</v>
      </c>
      <c r="H15" s="41">
        <v>492192</v>
      </c>
      <c r="I15" s="41">
        <v>406153.75</v>
      </c>
      <c r="J15" s="41">
        <f t="shared" si="2"/>
        <v>898345.75</v>
      </c>
      <c r="K15" s="41">
        <v>185061.5</v>
      </c>
      <c r="L15" s="41">
        <v>134279.25</v>
      </c>
      <c r="M15" s="41">
        <f t="shared" si="3"/>
        <v>319340.75</v>
      </c>
      <c r="N15" s="43">
        <v>54750.25</v>
      </c>
      <c r="O15" s="43">
        <v>104038.75</v>
      </c>
      <c r="P15" s="41">
        <f t="shared" si="4"/>
        <v>158789</v>
      </c>
      <c r="Q15" s="39">
        <v>137393.75</v>
      </c>
      <c r="R15" s="29">
        <v>127096.5</v>
      </c>
      <c r="S15" s="26">
        <f t="shared" si="5"/>
        <v>264490.25</v>
      </c>
      <c r="T15" s="28">
        <v>142623.75</v>
      </c>
      <c r="U15" s="28">
        <v>122108.5</v>
      </c>
      <c r="V15" s="28">
        <f t="shared" si="6"/>
        <v>264732.25</v>
      </c>
      <c r="W15" s="28">
        <v>142623.75</v>
      </c>
      <c r="X15" s="28">
        <v>122108.5</v>
      </c>
      <c r="Y15" s="28">
        <f t="shared" si="16"/>
        <v>264732.25</v>
      </c>
      <c r="Z15" s="28">
        <v>234464.5</v>
      </c>
      <c r="AA15" s="28">
        <v>145947.25</v>
      </c>
      <c r="AB15" s="28">
        <f t="shared" si="7"/>
        <v>380411.75</v>
      </c>
      <c r="AC15" s="28">
        <v>153240.5</v>
      </c>
      <c r="AD15" s="28">
        <v>126461</v>
      </c>
      <c r="AE15" s="28">
        <f t="shared" si="8"/>
        <v>279701.5</v>
      </c>
      <c r="AF15" s="28"/>
      <c r="AG15" s="28">
        <f>118361+134911.25+132498+1000.5</f>
        <v>386770.75</v>
      </c>
      <c r="AH15" s="28">
        <f t="shared" si="9"/>
        <v>386770.75</v>
      </c>
      <c r="AI15" s="28">
        <v>557649</v>
      </c>
      <c r="AJ15" s="28">
        <v>430935.25</v>
      </c>
      <c r="AK15" s="28">
        <f t="shared" si="10"/>
        <v>988584.25</v>
      </c>
      <c r="AL15" s="28">
        <v>188841.25</v>
      </c>
      <c r="AM15" s="28">
        <v>178880.25</v>
      </c>
      <c r="AN15" s="28">
        <f t="shared" si="11"/>
        <v>367721.5</v>
      </c>
      <c r="AO15" s="28"/>
      <c r="AP15" s="28"/>
      <c r="AQ15" s="28">
        <f t="shared" si="12"/>
        <v>0</v>
      </c>
      <c r="AS15" s="61">
        <f t="shared" si="13"/>
        <v>2054525.75</v>
      </c>
      <c r="AT15" s="61">
        <f t="shared" si="14"/>
        <v>2139739.5</v>
      </c>
      <c r="AU15" s="61">
        <f t="shared" si="15"/>
        <v>4194265.25</v>
      </c>
    </row>
    <row r="16" spans="1:47" x14ac:dyDescent="0.35">
      <c r="A16" s="38" t="s">
        <v>11</v>
      </c>
      <c r="B16" s="43">
        <v>75</v>
      </c>
      <c r="C16" s="43">
        <v>982</v>
      </c>
      <c r="D16" s="41">
        <f t="shared" si="0"/>
        <v>1057</v>
      </c>
      <c r="E16" s="41">
        <v>15188</v>
      </c>
      <c r="F16" s="41">
        <v>5616</v>
      </c>
      <c r="G16" s="41">
        <f t="shared" si="1"/>
        <v>20804</v>
      </c>
      <c r="H16" s="41">
        <v>692122.75</v>
      </c>
      <c r="I16" s="41">
        <v>458728.5</v>
      </c>
      <c r="J16" s="41">
        <f t="shared" si="2"/>
        <v>1150851.25</v>
      </c>
      <c r="K16" s="41">
        <v>127095.5</v>
      </c>
      <c r="L16" s="41">
        <v>135273.75</v>
      </c>
      <c r="M16" s="41">
        <f t="shared" si="3"/>
        <v>262369.25</v>
      </c>
      <c r="N16" s="43">
        <v>173301</v>
      </c>
      <c r="O16" s="43">
        <v>118574.75</v>
      </c>
      <c r="P16" s="41">
        <f t="shared" si="4"/>
        <v>291875.75</v>
      </c>
      <c r="Q16" s="39">
        <v>344840</v>
      </c>
      <c r="R16" s="29">
        <v>170229.5</v>
      </c>
      <c r="S16" s="26">
        <f t="shared" si="5"/>
        <v>515069.5</v>
      </c>
      <c r="T16" s="28">
        <v>142204.25</v>
      </c>
      <c r="U16" s="28">
        <v>151329.25</v>
      </c>
      <c r="V16" s="28">
        <f t="shared" si="6"/>
        <v>293533.5</v>
      </c>
      <c r="W16" s="28">
        <v>142204.25</v>
      </c>
      <c r="X16" s="28">
        <v>151329.25</v>
      </c>
      <c r="Y16" s="28">
        <f t="shared" si="16"/>
        <v>293533.5</v>
      </c>
      <c r="Z16" s="28">
        <v>140020.25</v>
      </c>
      <c r="AA16" s="28">
        <v>165585</v>
      </c>
      <c r="AB16" s="28">
        <f t="shared" si="7"/>
        <v>305605.25</v>
      </c>
      <c r="AC16" s="28">
        <v>215845.25</v>
      </c>
      <c r="AD16" s="28">
        <v>184256.75</v>
      </c>
      <c r="AE16" s="28">
        <f t="shared" si="8"/>
        <v>400102</v>
      </c>
      <c r="AF16" s="28"/>
      <c r="AG16" s="28">
        <f>177703.5+172108.25+166421.75</f>
        <v>516233.5</v>
      </c>
      <c r="AH16" s="28">
        <f t="shared" si="9"/>
        <v>516233.5</v>
      </c>
      <c r="AI16" s="28">
        <v>527624</v>
      </c>
      <c r="AJ16" s="28">
        <v>502922</v>
      </c>
      <c r="AK16" s="28">
        <f t="shared" si="10"/>
        <v>1030546</v>
      </c>
      <c r="AL16" s="28">
        <v>344548</v>
      </c>
      <c r="AM16" s="28">
        <v>236606.25</v>
      </c>
      <c r="AN16" s="28">
        <f t="shared" si="11"/>
        <v>581154.25</v>
      </c>
      <c r="AO16" s="28"/>
      <c r="AP16" s="28"/>
      <c r="AQ16" s="28">
        <f t="shared" si="12"/>
        <v>0</v>
      </c>
      <c r="AS16" s="61">
        <f t="shared" si="13"/>
        <v>2725048</v>
      </c>
      <c r="AT16" s="61">
        <f t="shared" si="14"/>
        <v>2632081.5</v>
      </c>
      <c r="AU16" s="61">
        <f t="shared" si="15"/>
        <v>5357129.5</v>
      </c>
    </row>
    <row r="17" spans="1:47" x14ac:dyDescent="0.35">
      <c r="A17" s="38" t="s">
        <v>12</v>
      </c>
      <c r="B17" s="43">
        <v>0</v>
      </c>
      <c r="C17" s="43">
        <v>1580</v>
      </c>
      <c r="D17" s="41">
        <f t="shared" si="0"/>
        <v>1580</v>
      </c>
      <c r="E17" s="41">
        <v>13436</v>
      </c>
      <c r="F17" s="41">
        <v>4020</v>
      </c>
      <c r="G17" s="41">
        <f t="shared" si="1"/>
        <v>17456</v>
      </c>
      <c r="H17" s="41">
        <v>831227.75</v>
      </c>
      <c r="I17" s="41">
        <v>765454.75</v>
      </c>
      <c r="J17" s="41">
        <f t="shared" si="2"/>
        <v>1596682.5</v>
      </c>
      <c r="K17" s="41">
        <v>252700.75</v>
      </c>
      <c r="L17" s="41">
        <v>259270.5</v>
      </c>
      <c r="M17" s="41">
        <f t="shared" si="3"/>
        <v>511971.25</v>
      </c>
      <c r="N17" s="43">
        <v>175858.75</v>
      </c>
      <c r="O17" s="43">
        <v>185685</v>
      </c>
      <c r="P17" s="41">
        <f t="shared" si="4"/>
        <v>361543.75</v>
      </c>
      <c r="Q17" s="39">
        <v>252331.5</v>
      </c>
      <c r="R17" s="29">
        <v>242399.75</v>
      </c>
      <c r="S17" s="26">
        <f t="shared" si="5"/>
        <v>494731.25</v>
      </c>
      <c r="T17" s="28">
        <v>243984.75</v>
      </c>
      <c r="U17" s="28">
        <v>215467.25</v>
      </c>
      <c r="V17" s="28">
        <f t="shared" si="6"/>
        <v>459452</v>
      </c>
      <c r="W17" s="28">
        <v>243984.75</v>
      </c>
      <c r="X17" s="28">
        <v>215467.25</v>
      </c>
      <c r="Y17" s="28">
        <f t="shared" si="16"/>
        <v>459452</v>
      </c>
      <c r="Z17" s="28">
        <v>269003.25</v>
      </c>
      <c r="AA17" s="28">
        <v>302379.25</v>
      </c>
      <c r="AB17" s="28">
        <f t="shared" si="7"/>
        <v>571382.5</v>
      </c>
      <c r="AC17" s="28">
        <v>313078</v>
      </c>
      <c r="AD17" s="28">
        <v>307159</v>
      </c>
      <c r="AE17" s="28">
        <f t="shared" si="8"/>
        <v>620237</v>
      </c>
      <c r="AF17" s="28"/>
      <c r="AG17" s="28">
        <f>250052.75+258145+333518.5+45</f>
        <v>841761.25</v>
      </c>
      <c r="AH17" s="28">
        <f t="shared" si="9"/>
        <v>841761.25</v>
      </c>
      <c r="AI17" s="28">
        <v>1065559.5</v>
      </c>
      <c r="AJ17" s="28">
        <v>813658.75</v>
      </c>
      <c r="AK17" s="28">
        <f t="shared" si="10"/>
        <v>1879218.25</v>
      </c>
      <c r="AL17" s="28">
        <v>364790</v>
      </c>
      <c r="AM17" s="28">
        <v>336519.25</v>
      </c>
      <c r="AN17" s="28">
        <f t="shared" si="11"/>
        <v>701309.25</v>
      </c>
      <c r="AO17" s="28"/>
      <c r="AP17" s="28"/>
      <c r="AQ17" s="28">
        <f t="shared" si="12"/>
        <v>0</v>
      </c>
      <c r="AS17" s="61">
        <f t="shared" si="13"/>
        <v>3756951.75</v>
      </c>
      <c r="AT17" s="61">
        <f t="shared" si="14"/>
        <v>4188442.75</v>
      </c>
      <c r="AU17" s="61">
        <f t="shared" si="15"/>
        <v>7945394.5</v>
      </c>
    </row>
    <row r="18" spans="1:47" x14ac:dyDescent="0.35">
      <c r="A18" s="38" t="s">
        <v>13</v>
      </c>
      <c r="B18" s="43">
        <v>0</v>
      </c>
      <c r="C18" s="43">
        <v>192</v>
      </c>
      <c r="D18" s="41">
        <f t="shared" si="0"/>
        <v>192</v>
      </c>
      <c r="E18" s="41">
        <v>328</v>
      </c>
      <c r="F18" s="41">
        <v>2554</v>
      </c>
      <c r="G18" s="41">
        <f t="shared" si="1"/>
        <v>2882</v>
      </c>
      <c r="H18" s="41">
        <v>189585</v>
      </c>
      <c r="I18" s="41">
        <v>189434.5</v>
      </c>
      <c r="J18" s="41">
        <f t="shared" si="2"/>
        <v>379019.5</v>
      </c>
      <c r="K18" s="41">
        <v>71328.5</v>
      </c>
      <c r="L18" s="41">
        <v>74216</v>
      </c>
      <c r="M18" s="41">
        <f t="shared" si="3"/>
        <v>145544.5</v>
      </c>
      <c r="N18" s="43">
        <v>46538.75</v>
      </c>
      <c r="O18" s="43">
        <v>68603.600000000006</v>
      </c>
      <c r="P18" s="41">
        <f t="shared" si="4"/>
        <v>115142.35</v>
      </c>
      <c r="Q18" s="39">
        <v>85949</v>
      </c>
      <c r="R18" s="29">
        <v>94239.6</v>
      </c>
      <c r="S18" s="26">
        <f t="shared" si="5"/>
        <v>180188.6</v>
      </c>
      <c r="T18" s="28">
        <v>74996.5</v>
      </c>
      <c r="U18" s="28">
        <v>88205.5</v>
      </c>
      <c r="V18" s="28">
        <f t="shared" si="6"/>
        <v>163202</v>
      </c>
      <c r="W18" s="28">
        <v>74996.5</v>
      </c>
      <c r="X18" s="28">
        <v>88205.5</v>
      </c>
      <c r="Y18" s="28">
        <f t="shared" si="16"/>
        <v>163202</v>
      </c>
      <c r="Z18" s="28">
        <v>179448.5</v>
      </c>
      <c r="AA18" s="28">
        <v>114758.5</v>
      </c>
      <c r="AB18" s="28">
        <f t="shared" si="7"/>
        <v>294207</v>
      </c>
      <c r="AC18" s="28">
        <v>110598.5</v>
      </c>
      <c r="AD18" s="28">
        <v>86992.5</v>
      </c>
      <c r="AE18" s="28">
        <f t="shared" si="8"/>
        <v>197591</v>
      </c>
      <c r="AF18" s="28"/>
      <c r="AG18" s="28">
        <f>95972.5+87029+76249.25</f>
        <v>259250.75</v>
      </c>
      <c r="AH18" s="28">
        <f t="shared" si="9"/>
        <v>259250.75</v>
      </c>
      <c r="AI18" s="28">
        <v>291326.75</v>
      </c>
      <c r="AJ18" s="28">
        <v>230413.75</v>
      </c>
      <c r="AK18" s="28">
        <f t="shared" si="10"/>
        <v>521740.5</v>
      </c>
      <c r="AL18" s="28">
        <v>104033.25</v>
      </c>
      <c r="AM18" s="28">
        <v>82020.5</v>
      </c>
      <c r="AN18" s="28">
        <f t="shared" si="11"/>
        <v>186053.75</v>
      </c>
      <c r="AO18" s="28"/>
      <c r="AP18" s="28"/>
      <c r="AQ18" s="28">
        <f t="shared" si="12"/>
        <v>0</v>
      </c>
      <c r="AS18" s="61">
        <f t="shared" si="13"/>
        <v>1049680.75</v>
      </c>
      <c r="AT18" s="61">
        <f t="shared" si="14"/>
        <v>1264328.2</v>
      </c>
      <c r="AU18" s="61">
        <f t="shared" si="15"/>
        <v>2314008.9500000002</v>
      </c>
    </row>
    <row r="19" spans="1:47" x14ac:dyDescent="0.35">
      <c r="A19" s="38" t="s">
        <v>14</v>
      </c>
      <c r="B19" s="43">
        <v>180</v>
      </c>
      <c r="C19" s="43">
        <v>1860</v>
      </c>
      <c r="D19" s="41">
        <f t="shared" si="0"/>
        <v>2040</v>
      </c>
      <c r="E19" s="41">
        <v>10250</v>
      </c>
      <c r="F19" s="41">
        <v>1445</v>
      </c>
      <c r="G19" s="41">
        <f t="shared" si="1"/>
        <v>11695</v>
      </c>
      <c r="H19" s="41">
        <v>973294.75</v>
      </c>
      <c r="I19" s="41">
        <v>823601.5</v>
      </c>
      <c r="J19" s="41">
        <f t="shared" si="2"/>
        <v>1796896.25</v>
      </c>
      <c r="K19" s="41">
        <v>376118.5</v>
      </c>
      <c r="L19" s="41">
        <v>315494.25</v>
      </c>
      <c r="M19" s="41">
        <f t="shared" si="3"/>
        <v>691612.75</v>
      </c>
      <c r="N19" s="43">
        <v>190439.75</v>
      </c>
      <c r="O19" s="43">
        <v>197079</v>
      </c>
      <c r="P19" s="41">
        <f t="shared" si="4"/>
        <v>387518.75</v>
      </c>
      <c r="Q19" s="39">
        <v>203681.25</v>
      </c>
      <c r="R19" s="29">
        <v>246012.5</v>
      </c>
      <c r="S19" s="26">
        <f t="shared" si="5"/>
        <v>449693.75</v>
      </c>
      <c r="T19" s="28">
        <v>269063.5</v>
      </c>
      <c r="U19" s="28">
        <v>248956</v>
      </c>
      <c r="V19" s="28">
        <f t="shared" si="6"/>
        <v>518019.5</v>
      </c>
      <c r="W19" s="28">
        <v>269063.5</v>
      </c>
      <c r="X19" s="28">
        <v>248956</v>
      </c>
      <c r="Y19" s="28">
        <f t="shared" si="16"/>
        <v>518019.5</v>
      </c>
      <c r="Z19" s="28">
        <v>428812.25</v>
      </c>
      <c r="AA19" s="28">
        <v>303874.5</v>
      </c>
      <c r="AB19" s="28">
        <f t="shared" si="7"/>
        <v>732686.75</v>
      </c>
      <c r="AC19" s="28">
        <v>519001.5</v>
      </c>
      <c r="AD19" s="28">
        <v>380425.75</v>
      </c>
      <c r="AE19" s="28">
        <f t="shared" si="8"/>
        <v>899427.25</v>
      </c>
      <c r="AF19" s="28"/>
      <c r="AG19" s="28">
        <f>267379+275453+298128.5+4002.75</f>
        <v>844963.25</v>
      </c>
      <c r="AH19" s="28">
        <f t="shared" si="9"/>
        <v>844963.25</v>
      </c>
      <c r="AI19" s="28">
        <v>1027001</v>
      </c>
      <c r="AJ19" s="28">
        <v>841730</v>
      </c>
      <c r="AK19" s="28">
        <f t="shared" si="10"/>
        <v>1868731</v>
      </c>
      <c r="AL19" s="28">
        <v>275010.25</v>
      </c>
      <c r="AM19" s="28">
        <v>283526</v>
      </c>
      <c r="AN19" s="28">
        <f t="shared" si="11"/>
        <v>558536.25</v>
      </c>
      <c r="AO19" s="28">
        <v>16.5</v>
      </c>
      <c r="AP19" s="28"/>
      <c r="AQ19" s="28">
        <f t="shared" si="12"/>
        <v>16.5</v>
      </c>
      <c r="AS19" s="61">
        <f t="shared" si="13"/>
        <v>4113120.5</v>
      </c>
      <c r="AT19" s="61">
        <f t="shared" si="14"/>
        <v>4434049.25</v>
      </c>
      <c r="AU19" s="61">
        <f t="shared" si="15"/>
        <v>8547169.75</v>
      </c>
    </row>
    <row r="20" spans="1:47" x14ac:dyDescent="0.35">
      <c r="A20" s="38" t="s">
        <v>15</v>
      </c>
      <c r="B20" s="43">
        <v>38</v>
      </c>
      <c r="C20" s="43">
        <v>2850</v>
      </c>
      <c r="D20" s="41">
        <f t="shared" si="0"/>
        <v>2888</v>
      </c>
      <c r="E20" s="41">
        <v>893</v>
      </c>
      <c r="F20" s="41">
        <v>174</v>
      </c>
      <c r="G20" s="41">
        <f t="shared" si="1"/>
        <v>1067</v>
      </c>
      <c r="H20" s="41">
        <v>226450</v>
      </c>
      <c r="I20" s="41">
        <v>311270</v>
      </c>
      <c r="J20" s="41">
        <f t="shared" si="2"/>
        <v>537720</v>
      </c>
      <c r="K20" s="41">
        <v>111614.5</v>
      </c>
      <c r="L20" s="41">
        <v>134490.25</v>
      </c>
      <c r="M20" s="41">
        <f t="shared" si="3"/>
        <v>246104.75</v>
      </c>
      <c r="N20" s="43">
        <v>39315.5</v>
      </c>
      <c r="O20" s="43">
        <v>91178</v>
      </c>
      <c r="P20" s="41">
        <f t="shared" si="4"/>
        <v>130493.5</v>
      </c>
      <c r="Q20" s="39">
        <v>117500</v>
      </c>
      <c r="R20" s="29">
        <v>72043</v>
      </c>
      <c r="S20" s="26">
        <f t="shared" si="5"/>
        <v>189543</v>
      </c>
      <c r="T20" s="28">
        <v>55418</v>
      </c>
      <c r="U20" s="28">
        <v>93084.99</v>
      </c>
      <c r="V20" s="28">
        <f t="shared" si="6"/>
        <v>148502.99</v>
      </c>
      <c r="W20" s="28">
        <v>55418</v>
      </c>
      <c r="X20" s="28">
        <v>93084.99</v>
      </c>
      <c r="Y20" s="28">
        <f t="shared" si="16"/>
        <v>148502.99</v>
      </c>
      <c r="Z20" s="28">
        <v>57677.5</v>
      </c>
      <c r="AA20" s="28">
        <v>61628.25</v>
      </c>
      <c r="AB20" s="28">
        <f t="shared" si="7"/>
        <v>119305.75</v>
      </c>
      <c r="AC20" s="28">
        <v>79585.25</v>
      </c>
      <c r="AD20" s="28">
        <v>70139.75</v>
      </c>
      <c r="AE20" s="28">
        <f t="shared" si="8"/>
        <v>149725</v>
      </c>
      <c r="AF20" s="28"/>
      <c r="AG20" s="28">
        <f>87649.25+99562.5+89837.5-700</f>
        <v>276349.25</v>
      </c>
      <c r="AH20" s="28">
        <f t="shared" si="9"/>
        <v>276349.25</v>
      </c>
      <c r="AI20" s="28">
        <v>189254</v>
      </c>
      <c r="AJ20" s="28">
        <v>211561.45</v>
      </c>
      <c r="AK20" s="28">
        <f t="shared" si="10"/>
        <v>400815.45</v>
      </c>
      <c r="AL20" s="28">
        <v>94435.75</v>
      </c>
      <c r="AM20" s="28">
        <v>106667.5</v>
      </c>
      <c r="AN20" s="28">
        <f t="shared" si="11"/>
        <v>201103.25</v>
      </c>
      <c r="AO20" s="28"/>
      <c r="AP20" s="28"/>
      <c r="AQ20" s="28">
        <f t="shared" si="12"/>
        <v>0</v>
      </c>
      <c r="AS20" s="61">
        <f t="shared" si="13"/>
        <v>969922</v>
      </c>
      <c r="AT20" s="61">
        <f t="shared" si="14"/>
        <v>1462893.18</v>
      </c>
      <c r="AU20" s="61">
        <f t="shared" si="15"/>
        <v>2432815.1799999997</v>
      </c>
    </row>
    <row r="21" spans="1:47" x14ac:dyDescent="0.35">
      <c r="A21" s="38" t="s">
        <v>16</v>
      </c>
      <c r="B21" s="43">
        <v>0</v>
      </c>
      <c r="C21" s="43">
        <v>667</v>
      </c>
      <c r="D21" s="41">
        <f t="shared" si="0"/>
        <v>667</v>
      </c>
      <c r="E21" s="41">
        <v>120</v>
      </c>
      <c r="F21" s="41">
        <v>686</v>
      </c>
      <c r="G21" s="41">
        <f t="shared" si="1"/>
        <v>806</v>
      </c>
      <c r="H21" s="41">
        <v>123886.25</v>
      </c>
      <c r="I21" s="41">
        <v>121173.25</v>
      </c>
      <c r="J21" s="41">
        <f t="shared" si="2"/>
        <v>245059.5</v>
      </c>
      <c r="K21" s="41">
        <v>32210.5</v>
      </c>
      <c r="L21" s="41">
        <v>36863.75</v>
      </c>
      <c r="M21" s="41">
        <f t="shared" si="3"/>
        <v>69074.25</v>
      </c>
      <c r="N21" s="43">
        <v>32320.75</v>
      </c>
      <c r="O21" s="43">
        <v>31971</v>
      </c>
      <c r="P21" s="41">
        <f t="shared" si="4"/>
        <v>64291.75</v>
      </c>
      <c r="Q21" s="39">
        <v>50620</v>
      </c>
      <c r="R21" s="29">
        <v>39051.5</v>
      </c>
      <c r="S21" s="26">
        <f t="shared" si="5"/>
        <v>89671.5</v>
      </c>
      <c r="T21" s="28">
        <v>18398</v>
      </c>
      <c r="U21" s="28">
        <v>32751</v>
      </c>
      <c r="V21" s="28">
        <f t="shared" si="6"/>
        <v>51149</v>
      </c>
      <c r="W21" s="28">
        <v>18398</v>
      </c>
      <c r="X21" s="28">
        <v>32751</v>
      </c>
      <c r="Y21" s="28">
        <f t="shared" si="16"/>
        <v>51149</v>
      </c>
      <c r="Z21" s="28">
        <v>54833.75</v>
      </c>
      <c r="AA21" s="28">
        <v>34165</v>
      </c>
      <c r="AB21" s="28">
        <f t="shared" si="7"/>
        <v>88998.75</v>
      </c>
      <c r="AC21" s="28">
        <v>65143.9</v>
      </c>
      <c r="AD21" s="28">
        <v>33811.25</v>
      </c>
      <c r="AE21" s="28">
        <f t="shared" si="8"/>
        <v>98955.15</v>
      </c>
      <c r="AF21" s="28"/>
      <c r="AG21" s="28">
        <f>34563.5+26795.25+49150</f>
        <v>110508.75</v>
      </c>
      <c r="AH21" s="28">
        <f t="shared" si="9"/>
        <v>110508.75</v>
      </c>
      <c r="AI21" s="28">
        <v>102780</v>
      </c>
      <c r="AJ21" s="28">
        <v>100675.25</v>
      </c>
      <c r="AK21" s="28">
        <f t="shared" si="10"/>
        <v>203455.25</v>
      </c>
      <c r="AL21" s="28">
        <v>31513</v>
      </c>
      <c r="AM21" s="28">
        <v>45821</v>
      </c>
      <c r="AN21" s="28">
        <f t="shared" si="11"/>
        <v>77334</v>
      </c>
      <c r="AO21" s="28"/>
      <c r="AP21" s="28"/>
      <c r="AQ21" s="28">
        <f t="shared" si="12"/>
        <v>0</v>
      </c>
      <c r="AS21" s="61">
        <f t="shared" si="13"/>
        <v>475390.4</v>
      </c>
      <c r="AT21" s="61">
        <f t="shared" si="14"/>
        <v>586730.75</v>
      </c>
      <c r="AU21" s="61">
        <f t="shared" si="15"/>
        <v>1062121.1499999999</v>
      </c>
    </row>
    <row r="22" spans="1:47" x14ac:dyDescent="0.35">
      <c r="A22" s="38" t="s">
        <v>17</v>
      </c>
      <c r="B22" s="43">
        <v>470</v>
      </c>
      <c r="C22" s="43">
        <v>10447</v>
      </c>
      <c r="D22" s="41">
        <f t="shared" si="0"/>
        <v>10917</v>
      </c>
      <c r="E22" s="41">
        <v>54141</v>
      </c>
      <c r="F22" s="41">
        <v>12975</v>
      </c>
      <c r="G22" s="41">
        <f t="shared" si="1"/>
        <v>67116</v>
      </c>
      <c r="H22" s="41">
        <v>18372</v>
      </c>
      <c r="I22" s="41">
        <v>27673.5</v>
      </c>
      <c r="J22" s="41">
        <f t="shared" si="2"/>
        <v>46045.5</v>
      </c>
      <c r="K22" s="41">
        <v>583</v>
      </c>
      <c r="L22" s="41">
        <v>3417</v>
      </c>
      <c r="M22" s="41">
        <f t="shared" si="3"/>
        <v>4000</v>
      </c>
      <c r="N22" s="43">
        <v>0</v>
      </c>
      <c r="O22" s="43">
        <v>2953</v>
      </c>
      <c r="P22" s="41">
        <f t="shared" si="4"/>
        <v>2953</v>
      </c>
      <c r="Q22" s="39"/>
      <c r="R22" s="29"/>
      <c r="S22" s="26">
        <f t="shared" si="5"/>
        <v>0</v>
      </c>
      <c r="T22" s="28">
        <v>1383</v>
      </c>
      <c r="U22" s="28">
        <v>2350</v>
      </c>
      <c r="V22" s="28">
        <f t="shared" si="6"/>
        <v>3733</v>
      </c>
      <c r="W22" s="28">
        <v>1383</v>
      </c>
      <c r="X22" s="28">
        <v>2350</v>
      </c>
      <c r="Y22" s="28">
        <f t="shared" si="16"/>
        <v>3733</v>
      </c>
      <c r="Z22" s="28">
        <v>0</v>
      </c>
      <c r="AA22" s="28">
        <v>0</v>
      </c>
      <c r="AB22" s="28">
        <f t="shared" si="7"/>
        <v>0</v>
      </c>
      <c r="AC22" s="28">
        <v>0</v>
      </c>
      <c r="AD22" s="28">
        <v>150</v>
      </c>
      <c r="AE22" s="28">
        <f t="shared" si="8"/>
        <v>150</v>
      </c>
      <c r="AF22" s="28"/>
      <c r="AG22" s="28">
        <f>2359+295+192-1600</f>
        <v>1246</v>
      </c>
      <c r="AH22" s="28">
        <f t="shared" si="9"/>
        <v>1246</v>
      </c>
      <c r="AI22" s="28">
        <v>0</v>
      </c>
      <c r="AJ22" s="28">
        <v>1071</v>
      </c>
      <c r="AK22" s="28">
        <f t="shared" si="10"/>
        <v>1071</v>
      </c>
      <c r="AL22" s="28">
        <v>0</v>
      </c>
      <c r="AM22" s="28">
        <v>0</v>
      </c>
      <c r="AN22" s="28">
        <f t="shared" si="11"/>
        <v>0</v>
      </c>
      <c r="AO22" s="28">
        <v>0</v>
      </c>
      <c r="AP22" s="28">
        <v>0</v>
      </c>
      <c r="AQ22" s="28">
        <f t="shared" si="12"/>
        <v>0</v>
      </c>
      <c r="AS22" s="61">
        <f>+B22+E22+H22+K22+N22+Q22+T22+W22+AC22+AF22+AI22+AL22+AO22</f>
        <v>76332</v>
      </c>
      <c r="AT22" s="61">
        <f t="shared" si="14"/>
        <v>64632.5</v>
      </c>
      <c r="AU22" s="61">
        <f>SUM(AS22:AT22)</f>
        <v>140964.5</v>
      </c>
    </row>
    <row r="23" spans="1:47" ht="23.25" x14ac:dyDescent="0.5">
      <c r="B23" s="44">
        <f>SUM(B5:B22)</f>
        <v>2280</v>
      </c>
      <c r="C23" s="44">
        <f t="shared" ref="C23:P23" si="17">SUM(C5:C22)</f>
        <v>42900</v>
      </c>
      <c r="D23" s="45">
        <f t="shared" si="17"/>
        <v>45180</v>
      </c>
      <c r="E23" s="44">
        <f t="shared" si="17"/>
        <v>230232</v>
      </c>
      <c r="F23" s="44">
        <f t="shared" si="17"/>
        <v>71560</v>
      </c>
      <c r="G23" s="45">
        <f t="shared" si="17"/>
        <v>301792</v>
      </c>
      <c r="H23" s="44">
        <f>SUM(H5:H22)</f>
        <v>11761252.25</v>
      </c>
      <c r="I23" s="44">
        <f>SUM(I5:I22)</f>
        <v>10876217.100000001</v>
      </c>
      <c r="J23" s="45">
        <f>SUM(J5:J22)</f>
        <v>22637469.350000001</v>
      </c>
      <c r="K23" s="44">
        <f t="shared" si="17"/>
        <v>3783645.5</v>
      </c>
      <c r="L23" s="44">
        <f t="shared" si="17"/>
        <v>3789732.5</v>
      </c>
      <c r="M23" s="45">
        <f t="shared" si="17"/>
        <v>7573378</v>
      </c>
      <c r="N23" s="44">
        <f t="shared" si="17"/>
        <v>2975206</v>
      </c>
      <c r="O23" s="44">
        <f t="shared" si="17"/>
        <v>3017406.14</v>
      </c>
      <c r="P23" s="45">
        <f t="shared" si="17"/>
        <v>5992612.1399999997</v>
      </c>
      <c r="Q23" s="30">
        <f>SUM(Q5:Q22)</f>
        <v>3634330.5</v>
      </c>
      <c r="R23" s="30">
        <f t="shared" ref="R23:AE23" si="18">SUM(R5:R22)</f>
        <v>3388410.1</v>
      </c>
      <c r="S23" s="31">
        <f>SUM(S5:S22)</f>
        <v>7022740.5999999996</v>
      </c>
      <c r="T23" s="30">
        <f t="shared" si="18"/>
        <v>3175590.5</v>
      </c>
      <c r="U23" s="30">
        <f t="shared" si="18"/>
        <v>3232708.8400000003</v>
      </c>
      <c r="V23" s="31">
        <f t="shared" si="18"/>
        <v>6408299.3399999999</v>
      </c>
      <c r="W23" s="30">
        <f t="shared" si="18"/>
        <v>3175590.5</v>
      </c>
      <c r="X23" s="30">
        <f t="shared" si="18"/>
        <v>3232708.8400000003</v>
      </c>
      <c r="Y23" s="31">
        <f t="shared" si="18"/>
        <v>6408299.3399999999</v>
      </c>
      <c r="Z23" s="31">
        <f t="shared" si="18"/>
        <v>4247609</v>
      </c>
      <c r="AA23" s="31">
        <f t="shared" si="18"/>
        <v>3878902.75</v>
      </c>
      <c r="AB23" s="31">
        <f t="shared" si="18"/>
        <v>8126511.75</v>
      </c>
      <c r="AC23" s="30">
        <f t="shared" si="18"/>
        <v>4883475.6500000004</v>
      </c>
      <c r="AD23" s="30">
        <f t="shared" si="18"/>
        <v>4214721.5299999993</v>
      </c>
      <c r="AE23" s="31">
        <f t="shared" si="18"/>
        <v>9098197.1800000016</v>
      </c>
      <c r="AF23" s="30">
        <f>SUM(AF5:AF22)</f>
        <v>0</v>
      </c>
      <c r="AG23" s="30">
        <f>SUM(AG6:AG22)</f>
        <v>10941653.25</v>
      </c>
      <c r="AH23" s="31">
        <f t="shared" ref="AH23" si="19">SUM(AH5:AH22)</f>
        <v>10941093.25</v>
      </c>
      <c r="AI23" s="30">
        <f t="shared" ref="AI23:AQ23" si="20">SUM(AI5:AI22)</f>
        <v>12194069.949999999</v>
      </c>
      <c r="AJ23" s="30">
        <f t="shared" si="20"/>
        <v>10881596.199999999</v>
      </c>
      <c r="AK23" s="31">
        <f t="shared" si="20"/>
        <v>23075666.149999999</v>
      </c>
      <c r="AL23" s="30">
        <f t="shared" si="20"/>
        <v>4830245.5</v>
      </c>
      <c r="AM23" s="30">
        <f t="shared" si="20"/>
        <v>4302892</v>
      </c>
      <c r="AN23" s="31">
        <f t="shared" si="20"/>
        <v>9133137.5</v>
      </c>
      <c r="AO23" s="30">
        <f t="shared" si="20"/>
        <v>48570.5</v>
      </c>
      <c r="AP23" s="30">
        <f t="shared" si="20"/>
        <v>3568</v>
      </c>
      <c r="AQ23" s="31">
        <f t="shared" si="20"/>
        <v>52138.5</v>
      </c>
      <c r="AS23" s="62">
        <f>SUM(AS5:AS22)</f>
        <v>50694488.850000001</v>
      </c>
      <c r="AT23" s="62">
        <f>SUM(AT5:AT22)</f>
        <v>57995514.500000007</v>
      </c>
      <c r="AU23" s="63">
        <f>SUM(AS23:AT23)</f>
        <v>108690003.35000001</v>
      </c>
    </row>
  </sheetData>
  <mergeCells count="62">
    <mergeCell ref="AF2:AH2"/>
    <mergeCell ref="AF3:AF4"/>
    <mergeCell ref="AG3:AG4"/>
    <mergeCell ref="AH3:AH4"/>
    <mergeCell ref="AO2:AQ2"/>
    <mergeCell ref="AO3:AO4"/>
    <mergeCell ref="AP3:AP4"/>
    <mergeCell ref="AQ3:AQ4"/>
    <mergeCell ref="AL3:AL4"/>
    <mergeCell ref="AM3:AM4"/>
    <mergeCell ref="AN3:AN4"/>
    <mergeCell ref="AL2:AN2"/>
    <mergeCell ref="AI2:AK2"/>
    <mergeCell ref="AC2:AE2"/>
    <mergeCell ref="AC3:AC4"/>
    <mergeCell ref="AD3:AD4"/>
    <mergeCell ref="AE3:AE4"/>
    <mergeCell ref="S3:S4"/>
    <mergeCell ref="W2:Y2"/>
    <mergeCell ref="Z2:AB2"/>
    <mergeCell ref="AT3:AT4"/>
    <mergeCell ref="AU3:AU4"/>
    <mergeCell ref="U3:U4"/>
    <mergeCell ref="V3:V4"/>
    <mergeCell ref="W3:W4"/>
    <mergeCell ref="X3:X4"/>
    <mergeCell ref="Y3:Y4"/>
    <mergeCell ref="AS3:AS4"/>
    <mergeCell ref="AA3:AA4"/>
    <mergeCell ref="AB3:AB4"/>
    <mergeCell ref="AI3:AI4"/>
    <mergeCell ref="AJ3:AJ4"/>
    <mergeCell ref="AK3:AK4"/>
    <mergeCell ref="AS2:AU2"/>
    <mergeCell ref="A3:A4"/>
    <mergeCell ref="B3:B4"/>
    <mergeCell ref="C3:C4"/>
    <mergeCell ref="D3:D4"/>
    <mergeCell ref="E3:E4"/>
    <mergeCell ref="F3:F4"/>
    <mergeCell ref="G3:G4"/>
    <mergeCell ref="H3:H4"/>
    <mergeCell ref="T3:T4"/>
    <mergeCell ref="I3:I4"/>
    <mergeCell ref="J3:J4"/>
    <mergeCell ref="K3:K4"/>
    <mergeCell ref="L3:L4"/>
    <mergeCell ref="M3:M4"/>
    <mergeCell ref="Z3:Z4"/>
    <mergeCell ref="N3:N4"/>
    <mergeCell ref="O3:O4"/>
    <mergeCell ref="P3:P4"/>
    <mergeCell ref="Q3:Q4"/>
    <mergeCell ref="A1:V1"/>
    <mergeCell ref="B2:D2"/>
    <mergeCell ref="E2:G2"/>
    <mergeCell ref="H2:J2"/>
    <mergeCell ref="K2:M2"/>
    <mergeCell ref="N2:P2"/>
    <mergeCell ref="Q2:S2"/>
    <mergeCell ref="T2:V2"/>
    <mergeCell ref="R3:R4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AM23"/>
  <sheetViews>
    <sheetView workbookViewId="0">
      <pane xSplit="1" ySplit="4" topLeftCell="AA9" activePane="bottomRight" state="frozen"/>
      <selection pane="topRight" activeCell="B1" sqref="B1"/>
      <selection pane="bottomLeft" activeCell="A5" sqref="A5"/>
      <selection pane="bottomRight" activeCell="AG6" sqref="AG6:AH23"/>
    </sheetView>
  </sheetViews>
  <sheetFormatPr defaultRowHeight="21" x14ac:dyDescent="0.35"/>
  <cols>
    <col min="1" max="1" width="29" style="25" customWidth="1"/>
    <col min="2" max="31" width="13.375" style="25" customWidth="1"/>
    <col min="32" max="32" width="9" style="25"/>
    <col min="33" max="33" width="13.75" style="25" bestFit="1" customWidth="1"/>
    <col min="34" max="34" width="13.375" style="25" bestFit="1" customWidth="1"/>
    <col min="35" max="35" width="14.5" style="25" customWidth="1"/>
    <col min="36" max="36" width="9" style="25"/>
    <col min="37" max="37" width="13.75" style="25" bestFit="1" customWidth="1"/>
    <col min="38" max="38" width="13.375" style="25" bestFit="1" customWidth="1"/>
    <col min="39" max="39" width="14.5" style="25" customWidth="1"/>
    <col min="40" max="16384" width="9" style="25"/>
  </cols>
  <sheetData>
    <row r="1" spans="1:39" ht="21" customHeight="1" x14ac:dyDescent="0.35">
      <c r="A1" s="68" t="s">
        <v>38</v>
      </c>
      <c r="B1" s="75"/>
      <c r="C1" s="75"/>
      <c r="D1" s="75"/>
      <c r="E1" s="69"/>
      <c r="F1" s="69"/>
      <c r="G1" s="69"/>
      <c r="H1" s="69"/>
      <c r="I1" s="69"/>
      <c r="J1" s="69"/>
      <c r="K1" s="69"/>
      <c r="L1" s="69"/>
      <c r="M1" s="69"/>
      <c r="N1" s="70"/>
      <c r="O1" s="70"/>
      <c r="P1" s="70"/>
      <c r="Q1" s="71"/>
      <c r="R1" s="71"/>
      <c r="S1" s="71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</row>
    <row r="2" spans="1:39" x14ac:dyDescent="0.35">
      <c r="A2" s="68"/>
      <c r="B2" s="187" t="s">
        <v>89</v>
      </c>
      <c r="C2" s="187"/>
      <c r="D2" s="187"/>
      <c r="E2" s="181" t="s">
        <v>76</v>
      </c>
      <c r="F2" s="181"/>
      <c r="G2" s="181"/>
      <c r="H2" s="180" t="s">
        <v>80</v>
      </c>
      <c r="I2" s="180"/>
      <c r="J2" s="180"/>
      <c r="K2" s="185" t="s">
        <v>82</v>
      </c>
      <c r="L2" s="185"/>
      <c r="M2" s="185"/>
      <c r="N2" s="181" t="s">
        <v>83</v>
      </c>
      <c r="O2" s="181"/>
      <c r="P2" s="181"/>
      <c r="Q2" s="187" t="s">
        <v>84</v>
      </c>
      <c r="R2" s="187"/>
      <c r="S2" s="187"/>
      <c r="T2" s="115" t="s">
        <v>85</v>
      </c>
      <c r="U2" s="115"/>
      <c r="V2" s="115"/>
      <c r="W2" s="114" t="s">
        <v>87</v>
      </c>
      <c r="X2" s="114"/>
      <c r="Y2" s="114"/>
      <c r="Z2" s="181" t="s">
        <v>86</v>
      </c>
      <c r="AA2" s="181"/>
      <c r="AB2" s="181"/>
      <c r="AC2" s="185" t="s">
        <v>90</v>
      </c>
      <c r="AD2" s="185"/>
      <c r="AE2" s="185"/>
      <c r="AG2" s="143" t="s">
        <v>81</v>
      </c>
      <c r="AH2" s="143"/>
      <c r="AI2" s="143"/>
      <c r="AK2" s="183" t="s">
        <v>92</v>
      </c>
      <c r="AL2" s="183"/>
      <c r="AM2" s="183"/>
    </row>
    <row r="3" spans="1:39" ht="21" customHeight="1" x14ac:dyDescent="0.35">
      <c r="A3" s="172" t="s">
        <v>0</v>
      </c>
      <c r="B3" s="111" t="s">
        <v>35</v>
      </c>
      <c r="C3" s="148" t="s">
        <v>36</v>
      </c>
      <c r="D3" s="113" t="s">
        <v>37</v>
      </c>
      <c r="E3" s="111" t="s">
        <v>35</v>
      </c>
      <c r="F3" s="182" t="s">
        <v>36</v>
      </c>
      <c r="G3" s="113" t="s">
        <v>37</v>
      </c>
      <c r="H3" s="111" t="s">
        <v>35</v>
      </c>
      <c r="I3" s="176" t="s">
        <v>36</v>
      </c>
      <c r="J3" s="113" t="s">
        <v>37</v>
      </c>
      <c r="K3" s="111" t="s">
        <v>35</v>
      </c>
      <c r="L3" s="186" t="s">
        <v>36</v>
      </c>
      <c r="M3" s="113" t="s">
        <v>37</v>
      </c>
      <c r="N3" s="111" t="s">
        <v>35</v>
      </c>
      <c r="O3" s="182" t="s">
        <v>36</v>
      </c>
      <c r="P3" s="113" t="s">
        <v>37</v>
      </c>
      <c r="Q3" s="111" t="s">
        <v>35</v>
      </c>
      <c r="R3" s="148" t="s">
        <v>36</v>
      </c>
      <c r="S3" s="113" t="s">
        <v>37</v>
      </c>
      <c r="T3" s="111" t="s">
        <v>35</v>
      </c>
      <c r="U3" s="179" t="s">
        <v>36</v>
      </c>
      <c r="V3" s="113" t="s">
        <v>37</v>
      </c>
      <c r="W3" s="111" t="s">
        <v>35</v>
      </c>
      <c r="X3" s="112" t="s">
        <v>36</v>
      </c>
      <c r="Y3" s="113" t="s">
        <v>37</v>
      </c>
      <c r="Z3" s="111" t="s">
        <v>35</v>
      </c>
      <c r="AA3" s="182" t="s">
        <v>36</v>
      </c>
      <c r="AB3" s="113" t="s">
        <v>37</v>
      </c>
      <c r="AC3" s="111" t="s">
        <v>35</v>
      </c>
      <c r="AD3" s="186" t="s">
        <v>36</v>
      </c>
      <c r="AE3" s="113" t="s">
        <v>37</v>
      </c>
      <c r="AG3" s="111" t="s">
        <v>35</v>
      </c>
      <c r="AH3" s="121" t="s">
        <v>36</v>
      </c>
      <c r="AI3" s="113" t="s">
        <v>37</v>
      </c>
      <c r="AK3" s="111" t="s">
        <v>35</v>
      </c>
      <c r="AL3" s="184" t="s">
        <v>36</v>
      </c>
      <c r="AM3" s="113" t="s">
        <v>37</v>
      </c>
    </row>
    <row r="4" spans="1:39" ht="62.25" customHeight="1" x14ac:dyDescent="0.35">
      <c r="A4" s="172"/>
      <c r="B4" s="111"/>
      <c r="C4" s="148"/>
      <c r="D4" s="113"/>
      <c r="E4" s="111"/>
      <c r="F4" s="182"/>
      <c r="G4" s="113"/>
      <c r="H4" s="111"/>
      <c r="I4" s="176"/>
      <c r="J4" s="113"/>
      <c r="K4" s="111"/>
      <c r="L4" s="186"/>
      <c r="M4" s="113"/>
      <c r="N4" s="111"/>
      <c r="O4" s="182"/>
      <c r="P4" s="113"/>
      <c r="Q4" s="111"/>
      <c r="R4" s="148"/>
      <c r="S4" s="113"/>
      <c r="T4" s="111"/>
      <c r="U4" s="179"/>
      <c r="V4" s="113"/>
      <c r="W4" s="111"/>
      <c r="X4" s="112"/>
      <c r="Y4" s="113"/>
      <c r="Z4" s="111"/>
      <c r="AA4" s="182"/>
      <c r="AB4" s="113"/>
      <c r="AC4" s="111"/>
      <c r="AD4" s="186"/>
      <c r="AE4" s="113"/>
      <c r="AG4" s="111"/>
      <c r="AH4" s="121"/>
      <c r="AI4" s="113"/>
      <c r="AK4" s="111"/>
      <c r="AL4" s="184"/>
      <c r="AM4" s="113"/>
    </row>
    <row r="5" spans="1:39" ht="21" customHeight="1" x14ac:dyDescent="0.35">
      <c r="A5" s="35" t="s">
        <v>1</v>
      </c>
      <c r="B5" s="28"/>
      <c r="C5" s="28"/>
      <c r="D5" s="28">
        <f>SUM(B5:C5)</f>
        <v>0</v>
      </c>
      <c r="E5" s="28"/>
      <c r="F5" s="28"/>
      <c r="G5" s="28">
        <f>SUM(E5:F5)</f>
        <v>0</v>
      </c>
      <c r="H5" s="28"/>
      <c r="I5" s="28"/>
      <c r="J5" s="28">
        <f>SUM(H5:I5)</f>
        <v>0</v>
      </c>
      <c r="K5" s="28"/>
      <c r="L5" s="28"/>
      <c r="M5" s="28">
        <f>SUM(K5:L5)</f>
        <v>0</v>
      </c>
      <c r="N5" s="28"/>
      <c r="O5" s="28"/>
      <c r="P5" s="28">
        <f>SUM(N5:O5)</f>
        <v>0</v>
      </c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>
        <v>0</v>
      </c>
      <c r="AD5" s="28">
        <v>1437</v>
      </c>
      <c r="AE5" s="28">
        <f t="shared" ref="AE5:AE22" si="0">SUM(AC5:AD5)</f>
        <v>1437</v>
      </c>
      <c r="AG5" s="61" t="e">
        <f>+B5+E5+H5+K5+N5+Q5+T5+W5+Z5+AC5+#REF!</f>
        <v>#REF!</v>
      </c>
      <c r="AH5" s="61" t="e">
        <f>+C5+F5+I5+L5+O5+R5+U5+X5+AA5+AD5+#REF!</f>
        <v>#REF!</v>
      </c>
      <c r="AI5" s="61" t="e">
        <f>SUM(AG5:AH5)</f>
        <v>#REF!</v>
      </c>
      <c r="AK5" s="61">
        <f t="shared" ref="AK5:AK23" si="1">+E5+H5+K5+N5+Q5+T5+W5+Z5</f>
        <v>0</v>
      </c>
      <c r="AL5" s="61">
        <f t="shared" ref="AL5:AL23" si="2">+F5+I5+L5+O5+R5+U5+X5+AA5</f>
        <v>0</v>
      </c>
      <c r="AM5" s="61">
        <f>+AK5+AL5</f>
        <v>0</v>
      </c>
    </row>
    <row r="6" spans="1:39" x14ac:dyDescent="0.35">
      <c r="A6" s="37" t="s">
        <v>39</v>
      </c>
      <c r="B6" s="28">
        <v>946631.5</v>
      </c>
      <c r="C6" s="28">
        <v>769666.5</v>
      </c>
      <c r="D6" s="28">
        <f t="shared" ref="D6:D22" si="3">SUM(B6:C6)</f>
        <v>1716298</v>
      </c>
      <c r="E6" s="28">
        <v>762539.75</v>
      </c>
      <c r="F6" s="28">
        <v>814466.25</v>
      </c>
      <c r="G6" s="28">
        <f t="shared" ref="G6:G22" si="4">SUM(E6:F6)</f>
        <v>1577006</v>
      </c>
      <c r="H6" s="28">
        <v>602787.5</v>
      </c>
      <c r="I6" s="28">
        <v>697505.5</v>
      </c>
      <c r="J6" s="28">
        <f t="shared" ref="J6:J23" si="5">SUM(H6:I6)</f>
        <v>1300293</v>
      </c>
      <c r="K6" s="28">
        <v>818677.5</v>
      </c>
      <c r="L6" s="28">
        <v>794316.75</v>
      </c>
      <c r="M6" s="28">
        <f>SUM(K6:L6)</f>
        <v>1612994.25</v>
      </c>
      <c r="N6" s="28">
        <v>918749.5</v>
      </c>
      <c r="O6" s="28">
        <v>821109.15</v>
      </c>
      <c r="P6" s="28">
        <f t="shared" ref="P6:P22" si="6">SUM(N6:O6)</f>
        <v>1739858.65</v>
      </c>
      <c r="Q6" s="28">
        <v>885511.5</v>
      </c>
      <c r="R6" s="28">
        <v>933239.25</v>
      </c>
      <c r="S6" s="28">
        <f t="shared" ref="S6:S22" si="7">SUM(Q6:R6)</f>
        <v>1818750.75</v>
      </c>
      <c r="T6" s="28">
        <v>659658</v>
      </c>
      <c r="U6" s="28">
        <v>692283</v>
      </c>
      <c r="V6" s="28">
        <f t="shared" ref="V6:V22" si="8">SUM(T6:U6)</f>
        <v>1351941</v>
      </c>
      <c r="W6" s="28">
        <v>1096029</v>
      </c>
      <c r="X6" s="28">
        <v>890550</v>
      </c>
      <c r="Y6" s="28">
        <f t="shared" ref="Y6:Y22" si="9">SUM(W6:X6)</f>
        <v>1986579</v>
      </c>
      <c r="Z6" s="28">
        <v>895635.5</v>
      </c>
      <c r="AA6" s="28">
        <v>877711.75</v>
      </c>
      <c r="AB6" s="28">
        <f t="shared" ref="AB6:AB22" si="10">SUM(Z6:AA6)</f>
        <v>1773347.25</v>
      </c>
      <c r="AC6" s="28">
        <v>849858</v>
      </c>
      <c r="AD6" s="28">
        <v>849799.25</v>
      </c>
      <c r="AE6" s="28">
        <f t="shared" si="0"/>
        <v>1699657.25</v>
      </c>
      <c r="AG6" s="61">
        <f>+B6+E6+H6+K6+N6+Q6+T6+W6+Z6+AC6</f>
        <v>8436077.75</v>
      </c>
      <c r="AH6" s="61">
        <f>+C6+F6+I6+L6+O6+R6+U6+X6+AA6+AD6</f>
        <v>8140647.4000000004</v>
      </c>
      <c r="AI6" s="61">
        <f>SUM(AG6:AH6)</f>
        <v>16576725.15</v>
      </c>
      <c r="AK6" s="61">
        <f t="shared" si="1"/>
        <v>6639588.25</v>
      </c>
      <c r="AL6" s="61">
        <f t="shared" si="2"/>
        <v>6521181.6500000004</v>
      </c>
      <c r="AM6" s="61">
        <f t="shared" ref="AM6:AM23" si="11">+AK6+AL6</f>
        <v>13160769.9</v>
      </c>
    </row>
    <row r="7" spans="1:39" x14ac:dyDescent="0.35">
      <c r="A7" s="38" t="s">
        <v>2</v>
      </c>
      <c r="B7" s="28">
        <v>468631.25</v>
      </c>
      <c r="C7" s="28">
        <v>413245.25</v>
      </c>
      <c r="D7" s="28">
        <f t="shared" si="3"/>
        <v>881876.5</v>
      </c>
      <c r="E7" s="28">
        <v>364689.25</v>
      </c>
      <c r="F7" s="28">
        <v>411337</v>
      </c>
      <c r="G7" s="28">
        <f t="shared" si="4"/>
        <v>776026.25</v>
      </c>
      <c r="H7" s="28">
        <v>345532.75</v>
      </c>
      <c r="I7" s="28">
        <v>351656.25</v>
      </c>
      <c r="J7" s="28">
        <f t="shared" si="5"/>
        <v>697189</v>
      </c>
      <c r="K7" s="28">
        <v>355578.25</v>
      </c>
      <c r="L7" s="28">
        <v>389674.75</v>
      </c>
      <c r="M7" s="28">
        <f>SUM(K7:L7)</f>
        <v>745253</v>
      </c>
      <c r="N7" s="28">
        <v>374074.25</v>
      </c>
      <c r="O7" s="28">
        <v>428796.75</v>
      </c>
      <c r="P7" s="28">
        <f t="shared" si="6"/>
        <v>802871</v>
      </c>
      <c r="Q7" s="28">
        <v>395810.25</v>
      </c>
      <c r="R7" s="28">
        <v>446792.25</v>
      </c>
      <c r="S7" s="28">
        <f t="shared" si="7"/>
        <v>842602.5</v>
      </c>
      <c r="T7" s="28">
        <v>303374.5</v>
      </c>
      <c r="U7" s="28">
        <v>368164.75</v>
      </c>
      <c r="V7" s="28">
        <f t="shared" si="8"/>
        <v>671539.25</v>
      </c>
      <c r="W7" s="28">
        <v>582491.75</v>
      </c>
      <c r="X7" s="28">
        <v>475263.5</v>
      </c>
      <c r="Y7" s="28">
        <f t="shared" si="9"/>
        <v>1057755.25</v>
      </c>
      <c r="Z7" s="28">
        <v>304932.5</v>
      </c>
      <c r="AA7" s="28">
        <v>446512.25</v>
      </c>
      <c r="AB7" s="28">
        <f t="shared" si="10"/>
        <v>751444.75</v>
      </c>
      <c r="AC7" s="28">
        <v>341231</v>
      </c>
      <c r="AD7" s="28">
        <v>406833</v>
      </c>
      <c r="AE7" s="28">
        <f t="shared" si="0"/>
        <v>748064</v>
      </c>
      <c r="AG7" s="61">
        <f t="shared" ref="AG7:AG23" si="12">+B7+E7+H7+K7+N7+Q7+T7+W7+Z7+AC7</f>
        <v>3836345.75</v>
      </c>
      <c r="AH7" s="61">
        <f t="shared" ref="AH7:AH23" si="13">+C7+F7+I7+L7+O7+R7+U7+X7+AA7+AD7</f>
        <v>4138275.75</v>
      </c>
      <c r="AI7" s="61">
        <f t="shared" ref="AI7:AI21" si="14">SUM(AG7:AH7)</f>
        <v>7974621.5</v>
      </c>
      <c r="AK7" s="61">
        <f t="shared" si="1"/>
        <v>3026483.5</v>
      </c>
      <c r="AL7" s="61">
        <f t="shared" si="2"/>
        <v>3318197.5</v>
      </c>
      <c r="AM7" s="61">
        <f t="shared" si="11"/>
        <v>6344681</v>
      </c>
    </row>
    <row r="8" spans="1:39" x14ac:dyDescent="0.35">
      <c r="A8" s="38" t="s">
        <v>3</v>
      </c>
      <c r="B8" s="28">
        <v>193342.75</v>
      </c>
      <c r="C8" s="28">
        <v>284553.25</v>
      </c>
      <c r="D8" s="28">
        <f t="shared" si="3"/>
        <v>477896</v>
      </c>
      <c r="E8" s="28">
        <v>261864.5</v>
      </c>
      <c r="F8" s="28">
        <v>291598.25</v>
      </c>
      <c r="G8" s="28">
        <f t="shared" si="4"/>
        <v>553462.75</v>
      </c>
      <c r="H8" s="28">
        <v>215051.75</v>
      </c>
      <c r="I8" s="28">
        <v>278086</v>
      </c>
      <c r="J8" s="28">
        <f t="shared" si="5"/>
        <v>493137.75</v>
      </c>
      <c r="K8" s="28">
        <v>238658.5</v>
      </c>
      <c r="L8" s="28">
        <v>309905.5</v>
      </c>
      <c r="M8" s="28">
        <f t="shared" ref="M8:M22" si="15">SUM(K8:L8)</f>
        <v>548564</v>
      </c>
      <c r="N8" s="28">
        <v>236514.75</v>
      </c>
      <c r="O8" s="28">
        <v>323392.75</v>
      </c>
      <c r="P8" s="28">
        <f t="shared" si="6"/>
        <v>559907.5</v>
      </c>
      <c r="Q8" s="28">
        <v>288111.75</v>
      </c>
      <c r="R8" s="28">
        <v>343419.25</v>
      </c>
      <c r="S8" s="28">
        <f t="shared" si="7"/>
        <v>631531</v>
      </c>
      <c r="T8" s="28">
        <v>293843.75</v>
      </c>
      <c r="U8" s="28">
        <v>294829</v>
      </c>
      <c r="V8" s="28">
        <f t="shared" si="8"/>
        <v>588672.75</v>
      </c>
      <c r="W8" s="28">
        <v>339306.75</v>
      </c>
      <c r="X8" s="28">
        <v>368306.25</v>
      </c>
      <c r="Y8" s="28">
        <f t="shared" si="9"/>
        <v>707613</v>
      </c>
      <c r="Z8" s="28">
        <v>274521.5</v>
      </c>
      <c r="AA8" s="28">
        <v>369937.25</v>
      </c>
      <c r="AB8" s="28">
        <f t="shared" si="10"/>
        <v>644458.75</v>
      </c>
      <c r="AC8" s="28">
        <v>211990.15</v>
      </c>
      <c r="AD8" s="28">
        <v>352434.4</v>
      </c>
      <c r="AE8" s="28">
        <f t="shared" si="0"/>
        <v>564424.55000000005</v>
      </c>
      <c r="AG8" s="61">
        <f t="shared" si="12"/>
        <v>2553206.15</v>
      </c>
      <c r="AH8" s="61">
        <f t="shared" si="13"/>
        <v>3216461.9</v>
      </c>
      <c r="AI8" s="61">
        <f t="shared" si="14"/>
        <v>5769668.0499999998</v>
      </c>
      <c r="AK8" s="61">
        <f t="shared" si="1"/>
        <v>2147873.25</v>
      </c>
      <c r="AL8" s="61">
        <f t="shared" si="2"/>
        <v>2579474.25</v>
      </c>
      <c r="AM8" s="61">
        <f t="shared" si="11"/>
        <v>4727347.5</v>
      </c>
    </row>
    <row r="9" spans="1:39" x14ac:dyDescent="0.35">
      <c r="A9" s="38" t="s">
        <v>4</v>
      </c>
      <c r="B9" s="28">
        <v>131451</v>
      </c>
      <c r="C9" s="28">
        <v>133629.75</v>
      </c>
      <c r="D9" s="28">
        <f t="shared" si="3"/>
        <v>265080.75</v>
      </c>
      <c r="E9" s="28">
        <v>150909</v>
      </c>
      <c r="F9" s="28">
        <v>137</v>
      </c>
      <c r="G9" s="28">
        <f t="shared" si="4"/>
        <v>151046</v>
      </c>
      <c r="H9" s="28">
        <v>166440.25</v>
      </c>
      <c r="I9" s="28">
        <v>149624.5</v>
      </c>
      <c r="J9" s="28">
        <f t="shared" si="5"/>
        <v>316064.75</v>
      </c>
      <c r="K9" s="28">
        <v>135004.75</v>
      </c>
      <c r="L9" s="28">
        <v>131596.5</v>
      </c>
      <c r="M9" s="28">
        <f t="shared" si="15"/>
        <v>266601.25</v>
      </c>
      <c r="N9" s="28">
        <v>286305.5</v>
      </c>
      <c r="O9" s="28">
        <v>141287.75</v>
      </c>
      <c r="P9" s="28">
        <f t="shared" si="6"/>
        <v>427593.25</v>
      </c>
      <c r="Q9" s="28">
        <v>147674</v>
      </c>
      <c r="R9" s="28">
        <v>156388.25</v>
      </c>
      <c r="S9" s="28">
        <f t="shared" si="7"/>
        <v>304062.25</v>
      </c>
      <c r="T9" s="28">
        <v>190666.75</v>
      </c>
      <c r="U9" s="28">
        <v>116676</v>
      </c>
      <c r="V9" s="28">
        <f t="shared" si="8"/>
        <v>307342.75</v>
      </c>
      <c r="W9" s="28">
        <v>168416</v>
      </c>
      <c r="X9" s="28">
        <v>177373.5</v>
      </c>
      <c r="Y9" s="28">
        <f t="shared" si="9"/>
        <v>345789.5</v>
      </c>
      <c r="Z9" s="28">
        <v>155223</v>
      </c>
      <c r="AA9" s="28">
        <v>184802.5</v>
      </c>
      <c r="AB9" s="28">
        <f t="shared" si="10"/>
        <v>340025.5</v>
      </c>
      <c r="AC9" s="28">
        <v>202747</v>
      </c>
      <c r="AD9" s="28">
        <v>151128</v>
      </c>
      <c r="AE9" s="28">
        <f t="shared" si="0"/>
        <v>353875</v>
      </c>
      <c r="AG9" s="61">
        <f t="shared" si="12"/>
        <v>1734837.25</v>
      </c>
      <c r="AH9" s="61">
        <f t="shared" si="13"/>
        <v>1342643.75</v>
      </c>
      <c r="AI9" s="61">
        <f>SUM(AG9:AH9)</f>
        <v>3077481</v>
      </c>
      <c r="AK9" s="61">
        <f t="shared" si="1"/>
        <v>1400639.25</v>
      </c>
      <c r="AL9" s="61">
        <f t="shared" si="2"/>
        <v>1057886</v>
      </c>
      <c r="AM9" s="61">
        <f t="shared" si="11"/>
        <v>2458525.25</v>
      </c>
    </row>
    <row r="10" spans="1:39" x14ac:dyDescent="0.35">
      <c r="A10" s="38" t="s">
        <v>5</v>
      </c>
      <c r="B10" s="28">
        <v>229765</v>
      </c>
      <c r="C10" s="28">
        <v>180566.5</v>
      </c>
      <c r="D10" s="28">
        <f t="shared" si="3"/>
        <v>410331.5</v>
      </c>
      <c r="E10" s="28">
        <v>206880.25</v>
      </c>
      <c r="F10" s="28">
        <v>203656.5</v>
      </c>
      <c r="G10" s="28">
        <f t="shared" si="4"/>
        <v>410536.75</v>
      </c>
      <c r="H10" s="28">
        <v>209828.75</v>
      </c>
      <c r="I10" s="28">
        <v>183733.75</v>
      </c>
      <c r="J10" s="28">
        <f t="shared" si="5"/>
        <v>393562.5</v>
      </c>
      <c r="K10" s="28">
        <v>320433.75</v>
      </c>
      <c r="L10" s="28">
        <v>210601.75</v>
      </c>
      <c r="M10" s="28">
        <f t="shared" si="15"/>
        <v>531035.5</v>
      </c>
      <c r="N10" s="28">
        <v>258230.75</v>
      </c>
      <c r="O10" s="28">
        <v>192099.75</v>
      </c>
      <c r="P10" s="28">
        <f t="shared" si="6"/>
        <v>450330.5</v>
      </c>
      <c r="Q10" s="28">
        <v>256682.25</v>
      </c>
      <c r="R10" s="28">
        <v>212722.5</v>
      </c>
      <c r="S10" s="28">
        <f t="shared" si="7"/>
        <v>469404.75</v>
      </c>
      <c r="T10" s="28">
        <v>288636.25</v>
      </c>
      <c r="U10" s="28">
        <v>201835.5</v>
      </c>
      <c r="V10" s="28">
        <f t="shared" si="8"/>
        <v>490471.75</v>
      </c>
      <c r="W10" s="28">
        <v>197501.75</v>
      </c>
      <c r="X10" s="28">
        <v>210453.5</v>
      </c>
      <c r="Y10" s="28">
        <f t="shared" si="9"/>
        <v>407955.25</v>
      </c>
      <c r="Z10" s="28">
        <v>330636.25</v>
      </c>
      <c r="AA10" s="28">
        <v>221153.75</v>
      </c>
      <c r="AB10" s="28">
        <f t="shared" si="10"/>
        <v>551790</v>
      </c>
      <c r="AC10" s="28">
        <v>220554.5</v>
      </c>
      <c r="AD10" s="28">
        <v>192170.25</v>
      </c>
      <c r="AE10" s="28">
        <f t="shared" si="0"/>
        <v>412724.75</v>
      </c>
      <c r="AG10" s="61">
        <f t="shared" si="12"/>
        <v>2519149.5</v>
      </c>
      <c r="AH10" s="61">
        <f t="shared" si="13"/>
        <v>2008993.75</v>
      </c>
      <c r="AI10" s="61">
        <f t="shared" si="14"/>
        <v>4528143.25</v>
      </c>
      <c r="AK10" s="61">
        <f t="shared" si="1"/>
        <v>2068830</v>
      </c>
      <c r="AL10" s="61">
        <f t="shared" si="2"/>
        <v>1636257</v>
      </c>
      <c r="AM10" s="61">
        <f t="shared" si="11"/>
        <v>3705087</v>
      </c>
    </row>
    <row r="11" spans="1:39" x14ac:dyDescent="0.35">
      <c r="A11" s="38" t="s">
        <v>6</v>
      </c>
      <c r="B11" s="28">
        <v>101510</v>
      </c>
      <c r="C11" s="28">
        <v>100349</v>
      </c>
      <c r="D11" s="28">
        <f t="shared" si="3"/>
        <v>201859</v>
      </c>
      <c r="E11" s="28">
        <v>161381</v>
      </c>
      <c r="F11" s="28">
        <v>105788.5</v>
      </c>
      <c r="G11" s="28">
        <f t="shared" si="4"/>
        <v>267169.5</v>
      </c>
      <c r="H11" s="28">
        <v>69361.5</v>
      </c>
      <c r="I11" s="28">
        <v>93203</v>
      </c>
      <c r="J11" s="28">
        <f t="shared" si="5"/>
        <v>162564.5</v>
      </c>
      <c r="K11" s="28">
        <v>106209.5</v>
      </c>
      <c r="L11" s="28">
        <v>102823</v>
      </c>
      <c r="M11" s="28">
        <f t="shared" si="15"/>
        <v>209032.5</v>
      </c>
      <c r="N11" s="28">
        <v>181080.25</v>
      </c>
      <c r="O11" s="28">
        <v>93085.25</v>
      </c>
      <c r="P11" s="28">
        <f t="shared" si="6"/>
        <v>274165.5</v>
      </c>
      <c r="Q11" s="28">
        <v>132776.25</v>
      </c>
      <c r="R11" s="28">
        <v>116485</v>
      </c>
      <c r="S11" s="28">
        <f t="shared" si="7"/>
        <v>249261.25</v>
      </c>
      <c r="T11" s="28">
        <v>97232.25</v>
      </c>
      <c r="U11" s="28">
        <v>91966</v>
      </c>
      <c r="V11" s="28">
        <f t="shared" si="8"/>
        <v>189198.25</v>
      </c>
      <c r="W11" s="28">
        <v>157574.5</v>
      </c>
      <c r="X11" s="28">
        <v>131280.75</v>
      </c>
      <c r="Y11" s="28">
        <f t="shared" si="9"/>
        <v>288855.25</v>
      </c>
      <c r="Z11" s="28">
        <v>101928</v>
      </c>
      <c r="AA11" s="28">
        <v>109934.5</v>
      </c>
      <c r="AB11" s="28">
        <f t="shared" si="10"/>
        <v>211862.5</v>
      </c>
      <c r="AC11" s="28">
        <v>46089</v>
      </c>
      <c r="AD11" s="28">
        <v>93854</v>
      </c>
      <c r="AE11" s="28">
        <f t="shared" si="0"/>
        <v>139943</v>
      </c>
      <c r="AG11" s="61">
        <f t="shared" si="12"/>
        <v>1155142.25</v>
      </c>
      <c r="AH11" s="61">
        <f t="shared" si="13"/>
        <v>1038769</v>
      </c>
      <c r="AI11" s="61">
        <f t="shared" si="14"/>
        <v>2193911.25</v>
      </c>
      <c r="AK11" s="61">
        <f t="shared" si="1"/>
        <v>1007543.25</v>
      </c>
      <c r="AL11" s="61">
        <f t="shared" si="2"/>
        <v>844566</v>
      </c>
      <c r="AM11" s="61">
        <f t="shared" si="11"/>
        <v>1852109.25</v>
      </c>
    </row>
    <row r="12" spans="1:39" x14ac:dyDescent="0.35">
      <c r="A12" s="38" t="s">
        <v>7</v>
      </c>
      <c r="B12" s="28">
        <v>363317.75</v>
      </c>
      <c r="C12" s="28">
        <v>329033.5</v>
      </c>
      <c r="D12" s="28">
        <f t="shared" si="3"/>
        <v>692351.25</v>
      </c>
      <c r="E12" s="28">
        <v>541401.75</v>
      </c>
      <c r="F12" s="28">
        <v>391826</v>
      </c>
      <c r="G12" s="28">
        <f t="shared" si="4"/>
        <v>933227.75</v>
      </c>
      <c r="H12" s="28">
        <v>454331.25</v>
      </c>
      <c r="I12" s="28">
        <v>346392.25</v>
      </c>
      <c r="J12" s="28">
        <f t="shared" si="5"/>
        <v>800723.5</v>
      </c>
      <c r="K12" s="28">
        <v>497903.75</v>
      </c>
      <c r="L12" s="28">
        <v>399408.75</v>
      </c>
      <c r="M12" s="28">
        <f t="shared" si="15"/>
        <v>897312.5</v>
      </c>
      <c r="N12" s="28">
        <v>479499</v>
      </c>
      <c r="O12" s="28">
        <v>402436</v>
      </c>
      <c r="P12" s="28">
        <f t="shared" si="6"/>
        <v>881935</v>
      </c>
      <c r="Q12" s="28">
        <v>485130.25</v>
      </c>
      <c r="R12" s="28">
        <v>389029.75</v>
      </c>
      <c r="S12" s="28">
        <f t="shared" si="7"/>
        <v>874160</v>
      </c>
      <c r="T12" s="28">
        <v>346441.5</v>
      </c>
      <c r="U12" s="28">
        <v>332829.25</v>
      </c>
      <c r="V12" s="28">
        <f t="shared" si="8"/>
        <v>679270.75</v>
      </c>
      <c r="W12" s="28">
        <v>519376.25</v>
      </c>
      <c r="X12" s="28">
        <v>430590.5</v>
      </c>
      <c r="Y12" s="28">
        <f t="shared" si="9"/>
        <v>949966.75</v>
      </c>
      <c r="Z12" s="28">
        <v>516563.25</v>
      </c>
      <c r="AA12" s="28">
        <v>424095</v>
      </c>
      <c r="AB12" s="28">
        <f t="shared" si="10"/>
        <v>940658.25</v>
      </c>
      <c r="AC12" s="28">
        <v>463655</v>
      </c>
      <c r="AD12" s="28">
        <v>405650.25</v>
      </c>
      <c r="AE12" s="28">
        <f t="shared" si="0"/>
        <v>869305.25</v>
      </c>
      <c r="AG12" s="61">
        <f t="shared" si="12"/>
        <v>4667619.75</v>
      </c>
      <c r="AH12" s="61">
        <f t="shared" si="13"/>
        <v>3851291.25</v>
      </c>
      <c r="AI12" s="61">
        <f t="shared" si="14"/>
        <v>8518911</v>
      </c>
      <c r="AK12" s="61">
        <f t="shared" si="1"/>
        <v>3840647</v>
      </c>
      <c r="AL12" s="61">
        <f t="shared" si="2"/>
        <v>3116607.5</v>
      </c>
      <c r="AM12" s="61">
        <f t="shared" si="11"/>
        <v>6957254.5</v>
      </c>
    </row>
    <row r="13" spans="1:39" x14ac:dyDescent="0.35">
      <c r="A13" s="38" t="s">
        <v>8</v>
      </c>
      <c r="B13" s="28">
        <v>105259.5</v>
      </c>
      <c r="C13" s="28">
        <v>152207.25</v>
      </c>
      <c r="D13" s="28">
        <f t="shared" si="3"/>
        <v>257466.75</v>
      </c>
      <c r="E13" s="28">
        <v>182196.5</v>
      </c>
      <c r="F13" s="28">
        <v>144272</v>
      </c>
      <c r="G13" s="28">
        <f t="shared" si="4"/>
        <v>326468.5</v>
      </c>
      <c r="H13" s="28">
        <v>134924</v>
      </c>
      <c r="I13" s="28">
        <v>143078.5</v>
      </c>
      <c r="J13" s="28">
        <f t="shared" si="5"/>
        <v>278002.5</v>
      </c>
      <c r="K13" s="28">
        <v>118432.75</v>
      </c>
      <c r="L13" s="28">
        <v>108739</v>
      </c>
      <c r="M13" s="28">
        <f t="shared" si="15"/>
        <v>227171.75</v>
      </c>
      <c r="N13" s="28">
        <v>241700.5</v>
      </c>
      <c r="O13" s="28">
        <v>199992.75</v>
      </c>
      <c r="P13" s="28">
        <f t="shared" si="6"/>
        <v>441693.25</v>
      </c>
      <c r="Q13" s="28">
        <v>200831</v>
      </c>
      <c r="R13" s="28">
        <v>205883.75</v>
      </c>
      <c r="S13" s="28">
        <f t="shared" si="7"/>
        <v>406714.75</v>
      </c>
      <c r="T13" s="28">
        <v>194591</v>
      </c>
      <c r="U13" s="28">
        <v>167337.5</v>
      </c>
      <c r="V13" s="28">
        <f t="shared" si="8"/>
        <v>361928.5</v>
      </c>
      <c r="W13" s="28">
        <v>164446.5</v>
      </c>
      <c r="X13" s="28">
        <v>198747</v>
      </c>
      <c r="Y13" s="28">
        <f t="shared" si="9"/>
        <v>363193.5</v>
      </c>
      <c r="Z13" s="28">
        <v>238403</v>
      </c>
      <c r="AA13" s="28">
        <v>240042</v>
      </c>
      <c r="AB13" s="28">
        <f t="shared" si="10"/>
        <v>478445</v>
      </c>
      <c r="AC13" s="28">
        <v>185733</v>
      </c>
      <c r="AD13" s="28">
        <v>177211.25</v>
      </c>
      <c r="AE13" s="28">
        <f t="shared" si="0"/>
        <v>362944.25</v>
      </c>
      <c r="AG13" s="61">
        <f t="shared" si="12"/>
        <v>1766517.75</v>
      </c>
      <c r="AH13" s="61">
        <f t="shared" si="13"/>
        <v>1737511</v>
      </c>
      <c r="AI13" s="61">
        <f t="shared" si="14"/>
        <v>3504028.75</v>
      </c>
      <c r="AK13" s="61">
        <f t="shared" si="1"/>
        <v>1475525.25</v>
      </c>
      <c r="AL13" s="61">
        <f t="shared" si="2"/>
        <v>1408092.5</v>
      </c>
      <c r="AM13" s="61">
        <f t="shared" si="11"/>
        <v>2883617.75</v>
      </c>
    </row>
    <row r="14" spans="1:39" x14ac:dyDescent="0.35">
      <c r="A14" s="38" t="s">
        <v>9</v>
      </c>
      <c r="B14" s="28">
        <v>214270.75</v>
      </c>
      <c r="C14" s="28">
        <v>182388.75</v>
      </c>
      <c r="D14" s="28">
        <f t="shared" si="3"/>
        <v>396659.5</v>
      </c>
      <c r="E14" s="28">
        <v>223693.75</v>
      </c>
      <c r="F14" s="28">
        <v>216688.75</v>
      </c>
      <c r="G14" s="28">
        <f t="shared" si="4"/>
        <v>440382.5</v>
      </c>
      <c r="H14" s="28">
        <v>267177.25</v>
      </c>
      <c r="I14" s="28">
        <v>236420.5</v>
      </c>
      <c r="J14" s="28">
        <f t="shared" si="5"/>
        <v>503597.75</v>
      </c>
      <c r="K14" s="28">
        <v>219134.25</v>
      </c>
      <c r="L14" s="28">
        <v>227827.25</v>
      </c>
      <c r="M14" s="28">
        <f t="shared" si="15"/>
        <v>446961.5</v>
      </c>
      <c r="N14" s="28">
        <v>269450.5</v>
      </c>
      <c r="O14" s="28">
        <v>285218.75</v>
      </c>
      <c r="P14" s="28">
        <f t="shared" si="6"/>
        <v>554669.25</v>
      </c>
      <c r="Q14" s="28">
        <v>188617.25</v>
      </c>
      <c r="R14" s="28">
        <v>232397</v>
      </c>
      <c r="S14" s="28">
        <f t="shared" si="7"/>
        <v>421014.25</v>
      </c>
      <c r="T14" s="28">
        <v>216961</v>
      </c>
      <c r="U14" s="28">
        <v>165433</v>
      </c>
      <c r="V14" s="28">
        <f t="shared" si="8"/>
        <v>382394</v>
      </c>
      <c r="W14" s="28">
        <v>250144.75</v>
      </c>
      <c r="X14" s="28">
        <v>254169</v>
      </c>
      <c r="Y14" s="28">
        <f t="shared" si="9"/>
        <v>504313.75</v>
      </c>
      <c r="Z14" s="28">
        <v>250357.25</v>
      </c>
      <c r="AA14" s="28">
        <v>274317.25</v>
      </c>
      <c r="AB14" s="28">
        <f t="shared" si="10"/>
        <v>524674.5</v>
      </c>
      <c r="AC14" s="28">
        <v>236175.5</v>
      </c>
      <c r="AD14" s="28">
        <v>240682.5</v>
      </c>
      <c r="AE14" s="28">
        <f t="shared" si="0"/>
        <v>476858</v>
      </c>
      <c r="AG14" s="61">
        <f t="shared" si="12"/>
        <v>2335982.25</v>
      </c>
      <c r="AH14" s="61">
        <f t="shared" si="13"/>
        <v>2315542.75</v>
      </c>
      <c r="AI14" s="61">
        <f t="shared" si="14"/>
        <v>4651525</v>
      </c>
      <c r="AK14" s="61">
        <f t="shared" si="1"/>
        <v>1885536</v>
      </c>
      <c r="AL14" s="61">
        <f t="shared" si="2"/>
        <v>1892471.5</v>
      </c>
      <c r="AM14" s="61">
        <f t="shared" si="11"/>
        <v>3778007.5</v>
      </c>
    </row>
    <row r="15" spans="1:39" x14ac:dyDescent="0.35">
      <c r="A15" s="38" t="s">
        <v>10</v>
      </c>
      <c r="B15" s="28">
        <v>166830.25</v>
      </c>
      <c r="C15" s="28">
        <v>121998.5</v>
      </c>
      <c r="D15" s="28">
        <f t="shared" si="3"/>
        <v>288828.75</v>
      </c>
      <c r="E15" s="28">
        <v>115403.25</v>
      </c>
      <c r="F15" s="28">
        <v>129496.5</v>
      </c>
      <c r="G15" s="28">
        <f t="shared" si="4"/>
        <v>244899.75</v>
      </c>
      <c r="H15" s="28">
        <v>200632.75</v>
      </c>
      <c r="I15" s="28">
        <v>141345.5</v>
      </c>
      <c r="J15" s="28">
        <f t="shared" si="5"/>
        <v>341978.25</v>
      </c>
      <c r="K15" s="28">
        <v>147800.75</v>
      </c>
      <c r="L15" s="28">
        <v>138707</v>
      </c>
      <c r="M15" s="28">
        <f t="shared" si="15"/>
        <v>286507.75</v>
      </c>
      <c r="N15" s="28">
        <v>119331.75</v>
      </c>
      <c r="O15" s="28">
        <v>140177.75</v>
      </c>
      <c r="P15" s="28">
        <f t="shared" si="6"/>
        <v>259509.5</v>
      </c>
      <c r="Q15" s="28">
        <v>148171.5</v>
      </c>
      <c r="R15" s="28">
        <v>142234.75</v>
      </c>
      <c r="S15" s="28">
        <f t="shared" si="7"/>
        <v>290406.25</v>
      </c>
      <c r="T15" s="28">
        <v>130471.5</v>
      </c>
      <c r="U15" s="28">
        <v>97444.75</v>
      </c>
      <c r="V15" s="28">
        <f t="shared" si="8"/>
        <v>227916.25</v>
      </c>
      <c r="W15" s="28">
        <v>77947.25</v>
      </c>
      <c r="X15" s="28">
        <v>117770.25</v>
      </c>
      <c r="Y15" s="28">
        <f t="shared" si="9"/>
        <v>195717.5</v>
      </c>
      <c r="Z15" s="28">
        <v>190038.5</v>
      </c>
      <c r="AA15" s="28">
        <v>128935.5</v>
      </c>
      <c r="AB15" s="28">
        <f t="shared" si="10"/>
        <v>318974</v>
      </c>
      <c r="AC15" s="28">
        <v>125673.75</v>
      </c>
      <c r="AD15" s="28">
        <v>148118.25</v>
      </c>
      <c r="AE15" s="28">
        <f t="shared" si="0"/>
        <v>273792</v>
      </c>
      <c r="AG15" s="61">
        <f t="shared" si="12"/>
        <v>1422301.25</v>
      </c>
      <c r="AH15" s="61">
        <f t="shared" si="13"/>
        <v>1306228.75</v>
      </c>
      <c r="AI15" s="61">
        <f t="shared" si="14"/>
        <v>2728530</v>
      </c>
      <c r="AK15" s="61">
        <f t="shared" si="1"/>
        <v>1129797.25</v>
      </c>
      <c r="AL15" s="61">
        <f t="shared" si="2"/>
        <v>1036112</v>
      </c>
      <c r="AM15" s="61">
        <f t="shared" si="11"/>
        <v>2165909.25</v>
      </c>
    </row>
    <row r="16" spans="1:39" x14ac:dyDescent="0.35">
      <c r="A16" s="38" t="s">
        <v>11</v>
      </c>
      <c r="B16" s="28">
        <v>193474.25</v>
      </c>
      <c r="C16" s="28">
        <v>177823.25</v>
      </c>
      <c r="D16" s="28">
        <f t="shared" si="3"/>
        <v>371297.5</v>
      </c>
      <c r="E16" s="28">
        <v>88351</v>
      </c>
      <c r="F16" s="28">
        <v>166712.5</v>
      </c>
      <c r="G16" s="28">
        <f t="shared" si="4"/>
        <v>255063.5</v>
      </c>
      <c r="H16" s="28">
        <v>150645.75</v>
      </c>
      <c r="I16" s="28">
        <v>145362.5</v>
      </c>
      <c r="J16" s="28">
        <f t="shared" si="5"/>
        <v>296008.25</v>
      </c>
      <c r="K16" s="28">
        <v>138528</v>
      </c>
      <c r="L16" s="28">
        <v>176950.5</v>
      </c>
      <c r="M16" s="28">
        <f t="shared" si="15"/>
        <v>315478.5</v>
      </c>
      <c r="N16" s="28">
        <v>183638.75</v>
      </c>
      <c r="O16" s="28">
        <v>163195.5</v>
      </c>
      <c r="P16" s="28">
        <f t="shared" si="6"/>
        <v>346834.25</v>
      </c>
      <c r="Q16" s="28">
        <v>135965.25</v>
      </c>
      <c r="R16" s="28">
        <v>175226.25</v>
      </c>
      <c r="S16" s="28">
        <f t="shared" si="7"/>
        <v>311191.5</v>
      </c>
      <c r="T16" s="28">
        <v>167938.25</v>
      </c>
      <c r="U16" s="28">
        <v>156501</v>
      </c>
      <c r="V16" s="28">
        <f t="shared" si="8"/>
        <v>324439.25</v>
      </c>
      <c r="W16" s="28">
        <v>237763</v>
      </c>
      <c r="X16" s="28">
        <v>225792.75</v>
      </c>
      <c r="Y16" s="28">
        <f t="shared" si="9"/>
        <v>463555.75</v>
      </c>
      <c r="Z16" s="28">
        <v>212822.25</v>
      </c>
      <c r="AA16" s="28">
        <v>211991</v>
      </c>
      <c r="AB16" s="28">
        <f t="shared" si="10"/>
        <v>424813.25</v>
      </c>
      <c r="AC16" s="28">
        <v>207380.75</v>
      </c>
      <c r="AD16" s="28">
        <v>228564.75</v>
      </c>
      <c r="AE16" s="28">
        <f t="shared" si="0"/>
        <v>435945.5</v>
      </c>
      <c r="AG16" s="61">
        <f t="shared" si="12"/>
        <v>1716507.25</v>
      </c>
      <c r="AH16" s="61">
        <f t="shared" si="13"/>
        <v>1828120</v>
      </c>
      <c r="AI16" s="61">
        <f t="shared" si="14"/>
        <v>3544627.25</v>
      </c>
      <c r="AK16" s="61">
        <f t="shared" si="1"/>
        <v>1315652.25</v>
      </c>
      <c r="AL16" s="61">
        <f t="shared" si="2"/>
        <v>1421732</v>
      </c>
      <c r="AM16" s="61">
        <f t="shared" si="11"/>
        <v>2737384.25</v>
      </c>
    </row>
    <row r="17" spans="1:39" x14ac:dyDescent="0.35">
      <c r="A17" s="38" t="s">
        <v>12</v>
      </c>
      <c r="B17" s="28">
        <v>234072.25</v>
      </c>
      <c r="C17" s="28">
        <v>288150.5</v>
      </c>
      <c r="D17" s="28">
        <f t="shared" si="3"/>
        <v>522222.75</v>
      </c>
      <c r="E17" s="28">
        <v>360096.25</v>
      </c>
      <c r="F17" s="28">
        <v>299579.5</v>
      </c>
      <c r="G17" s="28">
        <f t="shared" si="4"/>
        <v>659675.75</v>
      </c>
      <c r="H17" s="28">
        <v>173718.75</v>
      </c>
      <c r="I17" s="28">
        <v>252183</v>
      </c>
      <c r="J17" s="28">
        <f t="shared" si="5"/>
        <v>425901.75</v>
      </c>
      <c r="K17" s="28">
        <v>339586.25</v>
      </c>
      <c r="L17" s="28">
        <v>286108.25</v>
      </c>
      <c r="M17" s="28">
        <f t="shared" si="15"/>
        <v>625694.5</v>
      </c>
      <c r="N17" s="28">
        <v>310837.5</v>
      </c>
      <c r="O17" s="28">
        <v>268539.5</v>
      </c>
      <c r="P17" s="28">
        <f t="shared" si="6"/>
        <v>579377</v>
      </c>
      <c r="Q17" s="28">
        <v>283467.5</v>
      </c>
      <c r="R17" s="28">
        <v>279440.5</v>
      </c>
      <c r="S17" s="28">
        <f t="shared" si="7"/>
        <v>562908</v>
      </c>
      <c r="T17" s="28">
        <v>214496.25</v>
      </c>
      <c r="U17" s="28">
        <v>222630</v>
      </c>
      <c r="V17" s="28">
        <f t="shared" si="8"/>
        <v>437126.25</v>
      </c>
      <c r="W17" s="28">
        <v>338327.75</v>
      </c>
      <c r="X17" s="28">
        <v>266643</v>
      </c>
      <c r="Y17" s="28">
        <f t="shared" si="9"/>
        <v>604970.75</v>
      </c>
      <c r="Z17" s="28">
        <v>218430.75</v>
      </c>
      <c r="AA17" s="28">
        <v>237354.75</v>
      </c>
      <c r="AB17" s="28">
        <f t="shared" si="10"/>
        <v>455785.5</v>
      </c>
      <c r="AC17" s="28">
        <v>279914.25</v>
      </c>
      <c r="AD17" s="28">
        <v>270245</v>
      </c>
      <c r="AE17" s="28">
        <f t="shared" si="0"/>
        <v>550159.25</v>
      </c>
      <c r="AG17" s="61">
        <f t="shared" si="12"/>
        <v>2752947.5</v>
      </c>
      <c r="AH17" s="61">
        <f t="shared" si="13"/>
        <v>2670874</v>
      </c>
      <c r="AI17" s="61">
        <f t="shared" si="14"/>
        <v>5423821.5</v>
      </c>
      <c r="AK17" s="61">
        <f t="shared" si="1"/>
        <v>2238961</v>
      </c>
      <c r="AL17" s="61">
        <f t="shared" si="2"/>
        <v>2112478.5</v>
      </c>
      <c r="AM17" s="61">
        <f t="shared" si="11"/>
        <v>4351439.5</v>
      </c>
    </row>
    <row r="18" spans="1:39" x14ac:dyDescent="0.35">
      <c r="A18" s="38" t="s">
        <v>13</v>
      </c>
      <c r="B18" s="28">
        <v>88611.25</v>
      </c>
      <c r="C18" s="28">
        <v>65362.5</v>
      </c>
      <c r="D18" s="28">
        <f t="shared" si="3"/>
        <v>153973.75</v>
      </c>
      <c r="E18" s="28">
        <v>75927.25</v>
      </c>
      <c r="F18" s="28">
        <v>84333.5</v>
      </c>
      <c r="G18" s="28">
        <f t="shared" si="4"/>
        <v>160260.75</v>
      </c>
      <c r="H18" s="28">
        <v>115104</v>
      </c>
      <c r="I18" s="28">
        <v>98556.5</v>
      </c>
      <c r="J18" s="28">
        <f t="shared" si="5"/>
        <v>213660.5</v>
      </c>
      <c r="K18" s="28">
        <v>100291.75</v>
      </c>
      <c r="L18" s="28">
        <v>82133.75</v>
      </c>
      <c r="M18" s="28">
        <f t="shared" si="15"/>
        <v>182425.5</v>
      </c>
      <c r="N18" s="28">
        <v>159434.5</v>
      </c>
      <c r="O18" s="28">
        <v>92719.5</v>
      </c>
      <c r="P18" s="28">
        <f t="shared" si="6"/>
        <v>252154</v>
      </c>
      <c r="Q18" s="28">
        <v>126287.5</v>
      </c>
      <c r="R18" s="28">
        <v>83625.25</v>
      </c>
      <c r="S18" s="28">
        <f t="shared" si="7"/>
        <v>209912.75</v>
      </c>
      <c r="T18" s="28">
        <v>74547.75</v>
      </c>
      <c r="U18" s="28">
        <v>74633</v>
      </c>
      <c r="V18" s="28">
        <f t="shared" si="8"/>
        <v>149180.75</v>
      </c>
      <c r="W18" s="28">
        <v>67385.25</v>
      </c>
      <c r="X18" s="28">
        <v>78009</v>
      </c>
      <c r="Y18" s="28">
        <f t="shared" si="9"/>
        <v>145394.25</v>
      </c>
      <c r="Z18" s="28">
        <v>83041.25</v>
      </c>
      <c r="AA18" s="28">
        <v>73672</v>
      </c>
      <c r="AB18" s="28">
        <f t="shared" si="10"/>
        <v>156713.25</v>
      </c>
      <c r="AC18" s="28">
        <v>78017</v>
      </c>
      <c r="AD18" s="28">
        <v>76359.5</v>
      </c>
      <c r="AE18" s="28">
        <f t="shared" si="0"/>
        <v>154376.5</v>
      </c>
      <c r="AG18" s="61">
        <f t="shared" si="12"/>
        <v>968647.5</v>
      </c>
      <c r="AH18" s="61">
        <f t="shared" si="13"/>
        <v>809404.5</v>
      </c>
      <c r="AI18" s="61">
        <f t="shared" si="14"/>
        <v>1778052</v>
      </c>
      <c r="AK18" s="61">
        <f t="shared" si="1"/>
        <v>802019.25</v>
      </c>
      <c r="AL18" s="61">
        <f t="shared" si="2"/>
        <v>667682.5</v>
      </c>
      <c r="AM18" s="61">
        <f t="shared" si="11"/>
        <v>1469701.75</v>
      </c>
    </row>
    <row r="19" spans="1:39" x14ac:dyDescent="0.35">
      <c r="A19" s="38" t="s">
        <v>14</v>
      </c>
      <c r="B19" s="28">
        <v>280179.5</v>
      </c>
      <c r="C19" s="28">
        <v>280312.25</v>
      </c>
      <c r="D19" s="28">
        <f t="shared" si="3"/>
        <v>560491.75</v>
      </c>
      <c r="E19" s="28">
        <v>287996</v>
      </c>
      <c r="F19" s="28">
        <v>270109.25</v>
      </c>
      <c r="G19" s="28">
        <f t="shared" si="4"/>
        <v>558105.25</v>
      </c>
      <c r="H19" s="28">
        <v>200989.25</v>
      </c>
      <c r="I19" s="28">
        <v>244024.5</v>
      </c>
      <c r="J19" s="28">
        <f t="shared" si="5"/>
        <v>445013.75</v>
      </c>
      <c r="K19" s="28">
        <v>352110.8</v>
      </c>
      <c r="L19" s="28">
        <v>267782</v>
      </c>
      <c r="M19" s="28">
        <f t="shared" si="15"/>
        <v>619892.80000000005</v>
      </c>
      <c r="N19" s="28">
        <v>295947.25</v>
      </c>
      <c r="O19" s="28">
        <v>265857.5</v>
      </c>
      <c r="P19" s="28">
        <f t="shared" si="6"/>
        <v>561804.75</v>
      </c>
      <c r="Q19" s="28">
        <v>334574</v>
      </c>
      <c r="R19" s="28">
        <v>308257</v>
      </c>
      <c r="S19" s="28">
        <f t="shared" si="7"/>
        <v>642831</v>
      </c>
      <c r="T19" s="28">
        <v>202676.75</v>
      </c>
      <c r="U19" s="28">
        <v>215255</v>
      </c>
      <c r="V19" s="28">
        <f t="shared" si="8"/>
        <v>417931.75</v>
      </c>
      <c r="W19" s="28">
        <v>420920.75</v>
      </c>
      <c r="X19" s="28">
        <v>344177.75</v>
      </c>
      <c r="Y19" s="28">
        <f t="shared" si="9"/>
        <v>765098.5</v>
      </c>
      <c r="Z19" s="28">
        <v>383238.25</v>
      </c>
      <c r="AA19" s="28">
        <v>328916</v>
      </c>
      <c r="AB19" s="28">
        <f t="shared" si="10"/>
        <v>712154.25</v>
      </c>
      <c r="AC19" s="28">
        <v>267016.75</v>
      </c>
      <c r="AD19" s="28">
        <v>262996.5</v>
      </c>
      <c r="AE19" s="28">
        <f t="shared" si="0"/>
        <v>530013.25</v>
      </c>
      <c r="AG19" s="61">
        <f t="shared" si="12"/>
        <v>3025649.3</v>
      </c>
      <c r="AH19" s="61">
        <f t="shared" si="13"/>
        <v>2787687.75</v>
      </c>
      <c r="AI19" s="61">
        <f t="shared" si="14"/>
        <v>5813337.0499999998</v>
      </c>
      <c r="AK19" s="61">
        <f t="shared" si="1"/>
        <v>2478453.0499999998</v>
      </c>
      <c r="AL19" s="61">
        <f t="shared" si="2"/>
        <v>2244379</v>
      </c>
      <c r="AM19" s="61">
        <f t="shared" si="11"/>
        <v>4722832.05</v>
      </c>
    </row>
    <row r="20" spans="1:39" x14ac:dyDescent="0.35">
      <c r="A20" s="38" t="s">
        <v>15</v>
      </c>
      <c r="B20" s="28">
        <v>80980.5</v>
      </c>
      <c r="C20" s="28">
        <v>80723.75</v>
      </c>
      <c r="D20" s="28">
        <f t="shared" si="3"/>
        <v>161704.25</v>
      </c>
      <c r="E20" s="28">
        <v>45722.6</v>
      </c>
      <c r="F20" s="28">
        <v>84145</v>
      </c>
      <c r="G20" s="28">
        <f t="shared" si="4"/>
        <v>129867.6</v>
      </c>
      <c r="H20" s="28">
        <v>71928.75</v>
      </c>
      <c r="I20" s="28">
        <v>98911</v>
      </c>
      <c r="J20" s="28">
        <f t="shared" si="5"/>
        <v>170839.75</v>
      </c>
      <c r="K20" s="28">
        <v>84473.5</v>
      </c>
      <c r="L20" s="28">
        <v>77999.5</v>
      </c>
      <c r="M20" s="28">
        <f t="shared" si="15"/>
        <v>162473</v>
      </c>
      <c r="N20" s="28">
        <v>45663.25</v>
      </c>
      <c r="O20" s="28">
        <v>90603.75</v>
      </c>
      <c r="P20" s="28">
        <f t="shared" si="6"/>
        <v>136267</v>
      </c>
      <c r="Q20" s="28">
        <v>80603.5</v>
      </c>
      <c r="R20" s="28">
        <v>97054.75</v>
      </c>
      <c r="S20" s="28">
        <f t="shared" si="7"/>
        <v>177658.25</v>
      </c>
      <c r="T20" s="28">
        <v>57656.5</v>
      </c>
      <c r="U20" s="28">
        <v>78660.25</v>
      </c>
      <c r="V20" s="28">
        <f t="shared" si="8"/>
        <v>136316.75</v>
      </c>
      <c r="W20" s="28">
        <v>42173.5</v>
      </c>
      <c r="X20" s="28">
        <v>123654.5</v>
      </c>
      <c r="Y20" s="28">
        <f t="shared" si="9"/>
        <v>165828</v>
      </c>
      <c r="Z20" s="28">
        <v>81937</v>
      </c>
      <c r="AA20" s="28">
        <v>84683</v>
      </c>
      <c r="AB20" s="28">
        <f t="shared" si="10"/>
        <v>166620</v>
      </c>
      <c r="AC20" s="28">
        <v>76883.25</v>
      </c>
      <c r="AD20" s="28">
        <v>93094.25</v>
      </c>
      <c r="AE20" s="28">
        <f t="shared" si="0"/>
        <v>169977.5</v>
      </c>
      <c r="AG20" s="61">
        <f t="shared" si="12"/>
        <v>668022.35</v>
      </c>
      <c r="AH20" s="61">
        <f t="shared" si="13"/>
        <v>909529.75</v>
      </c>
      <c r="AI20" s="61">
        <f t="shared" si="14"/>
        <v>1577552.1</v>
      </c>
      <c r="AK20" s="61">
        <f t="shared" si="1"/>
        <v>510158.6</v>
      </c>
      <c r="AL20" s="61">
        <f t="shared" si="2"/>
        <v>735711.75</v>
      </c>
      <c r="AM20" s="61">
        <f t="shared" si="11"/>
        <v>1245870.3500000001</v>
      </c>
    </row>
    <row r="21" spans="1:39" x14ac:dyDescent="0.35">
      <c r="A21" s="38" t="s">
        <v>16</v>
      </c>
      <c r="B21" s="28">
        <v>25003.5</v>
      </c>
      <c r="C21" s="28">
        <v>32344.5</v>
      </c>
      <c r="D21" s="28">
        <f t="shared" si="3"/>
        <v>57348</v>
      </c>
      <c r="E21" s="28">
        <v>12990</v>
      </c>
      <c r="F21" s="28">
        <v>38167.5</v>
      </c>
      <c r="G21" s="28">
        <f t="shared" si="4"/>
        <v>51157.5</v>
      </c>
      <c r="H21" s="28">
        <v>23685</v>
      </c>
      <c r="I21" s="28">
        <v>33589.25</v>
      </c>
      <c r="J21" s="28">
        <f t="shared" si="5"/>
        <v>57274.25</v>
      </c>
      <c r="K21" s="28">
        <v>46475</v>
      </c>
      <c r="L21" s="28">
        <v>41407.25</v>
      </c>
      <c r="M21" s="28">
        <f t="shared" si="15"/>
        <v>87882.25</v>
      </c>
      <c r="N21" s="28">
        <v>53790.5</v>
      </c>
      <c r="O21" s="28">
        <v>35418.75</v>
      </c>
      <c r="P21" s="28">
        <f t="shared" si="6"/>
        <v>89209.25</v>
      </c>
      <c r="Q21" s="28">
        <v>45148</v>
      </c>
      <c r="R21" s="28">
        <v>56717</v>
      </c>
      <c r="S21" s="28">
        <f t="shared" si="7"/>
        <v>101865</v>
      </c>
      <c r="T21" s="28">
        <v>29866</v>
      </c>
      <c r="U21" s="28">
        <v>38865.25</v>
      </c>
      <c r="V21" s="28">
        <f t="shared" si="8"/>
        <v>68731.25</v>
      </c>
      <c r="W21" s="28">
        <v>61653.25</v>
      </c>
      <c r="X21" s="28">
        <v>46063.75</v>
      </c>
      <c r="Y21" s="28">
        <f t="shared" si="9"/>
        <v>107717</v>
      </c>
      <c r="Z21" s="28">
        <v>56730.75</v>
      </c>
      <c r="AA21" s="28">
        <v>64920</v>
      </c>
      <c r="AB21" s="28">
        <f t="shared" si="10"/>
        <v>121650.75</v>
      </c>
      <c r="AC21" s="28">
        <v>49425</v>
      </c>
      <c r="AD21" s="28">
        <v>46023.75</v>
      </c>
      <c r="AE21" s="28">
        <f t="shared" si="0"/>
        <v>95448.75</v>
      </c>
      <c r="AG21" s="61">
        <f t="shared" si="12"/>
        <v>404767</v>
      </c>
      <c r="AH21" s="61">
        <f t="shared" si="13"/>
        <v>433517</v>
      </c>
      <c r="AI21" s="61">
        <f t="shared" si="14"/>
        <v>838284</v>
      </c>
      <c r="AK21" s="61">
        <f t="shared" si="1"/>
        <v>330338.5</v>
      </c>
      <c r="AL21" s="61">
        <f t="shared" si="2"/>
        <v>355148.75</v>
      </c>
      <c r="AM21" s="61">
        <f t="shared" si="11"/>
        <v>685487.25</v>
      </c>
    </row>
    <row r="22" spans="1:39" x14ac:dyDescent="0.35">
      <c r="A22" s="38" t="s">
        <v>17</v>
      </c>
      <c r="B22" s="28">
        <v>0</v>
      </c>
      <c r="C22" s="28">
        <v>700</v>
      </c>
      <c r="D22" s="28">
        <f t="shared" si="3"/>
        <v>700</v>
      </c>
      <c r="E22" s="28">
        <v>0</v>
      </c>
      <c r="F22" s="28">
        <v>0</v>
      </c>
      <c r="G22" s="28">
        <f t="shared" si="4"/>
        <v>0</v>
      </c>
      <c r="H22" s="28"/>
      <c r="I22" s="28"/>
      <c r="J22" s="28">
        <f t="shared" si="5"/>
        <v>0</v>
      </c>
      <c r="K22" s="28"/>
      <c r="L22" s="28"/>
      <c r="M22" s="28">
        <f t="shared" si="15"/>
        <v>0</v>
      </c>
      <c r="N22" s="28"/>
      <c r="O22" s="28"/>
      <c r="P22" s="28">
        <f t="shared" si="6"/>
        <v>0</v>
      </c>
      <c r="Q22" s="28"/>
      <c r="R22" s="28"/>
      <c r="S22" s="28">
        <f t="shared" si="7"/>
        <v>0</v>
      </c>
      <c r="T22" s="28"/>
      <c r="U22" s="28"/>
      <c r="V22" s="28">
        <f t="shared" si="8"/>
        <v>0</v>
      </c>
      <c r="W22" s="28"/>
      <c r="X22" s="28"/>
      <c r="Y22" s="28">
        <f t="shared" si="9"/>
        <v>0</v>
      </c>
      <c r="Z22" s="28"/>
      <c r="AA22" s="28"/>
      <c r="AB22" s="28">
        <f t="shared" si="10"/>
        <v>0</v>
      </c>
      <c r="AC22" s="28"/>
      <c r="AD22" s="28"/>
      <c r="AE22" s="28">
        <f t="shared" si="0"/>
        <v>0</v>
      </c>
      <c r="AG22" s="61">
        <f t="shared" si="12"/>
        <v>0</v>
      </c>
      <c r="AH22" s="61">
        <f t="shared" si="13"/>
        <v>700</v>
      </c>
      <c r="AI22" s="61">
        <f>SUM(AG22:AH22)</f>
        <v>700</v>
      </c>
      <c r="AK22" s="61">
        <f t="shared" si="1"/>
        <v>0</v>
      </c>
      <c r="AL22" s="61">
        <f t="shared" si="2"/>
        <v>0</v>
      </c>
      <c r="AM22" s="61">
        <f t="shared" si="11"/>
        <v>0</v>
      </c>
    </row>
    <row r="23" spans="1:39" ht="23.25" x14ac:dyDescent="0.5">
      <c r="B23" s="30">
        <f>SUM(B5:B22)</f>
        <v>3823331</v>
      </c>
      <c r="C23" s="30">
        <f t="shared" ref="C23:D23" si="16">SUM(C5:C22)</f>
        <v>3593055</v>
      </c>
      <c r="D23" s="31">
        <f t="shared" si="16"/>
        <v>7416386</v>
      </c>
      <c r="E23" s="30">
        <f>SUM(E5:E22)</f>
        <v>3842042.1</v>
      </c>
      <c r="F23" s="30">
        <f t="shared" ref="F23:G23" si="17">SUM(F5:F22)</f>
        <v>3652314</v>
      </c>
      <c r="G23" s="31">
        <f t="shared" si="17"/>
        <v>7494356.0999999996</v>
      </c>
      <c r="H23" s="30">
        <f>SUM(H6:H22)</f>
        <v>3402139.25</v>
      </c>
      <c r="I23" s="30">
        <f>SUM(I6:I22)</f>
        <v>3493672.5</v>
      </c>
      <c r="J23" s="45">
        <f t="shared" si="5"/>
        <v>6895811.75</v>
      </c>
      <c r="K23" s="44">
        <f>SUM(K5:K22)</f>
        <v>4019299.05</v>
      </c>
      <c r="L23" s="44">
        <f t="shared" ref="L23:P23" si="18">SUM(L5:L22)</f>
        <v>3745981.5</v>
      </c>
      <c r="M23" s="45">
        <f t="shared" si="18"/>
        <v>7765280.5499999998</v>
      </c>
      <c r="N23" s="44">
        <f t="shared" si="18"/>
        <v>4414248.5</v>
      </c>
      <c r="O23" s="44">
        <f t="shared" si="18"/>
        <v>3943931.15</v>
      </c>
      <c r="P23" s="45">
        <f t="shared" si="18"/>
        <v>8358179.6500000004</v>
      </c>
      <c r="Q23" s="44">
        <f t="shared" ref="Q23:S23" si="19">SUM(Q5:Q22)</f>
        <v>4135361.75</v>
      </c>
      <c r="R23" s="44">
        <f t="shared" si="19"/>
        <v>4178912.5</v>
      </c>
      <c r="S23" s="45">
        <f t="shared" si="19"/>
        <v>8314274.25</v>
      </c>
      <c r="T23" s="44">
        <f t="shared" ref="T23:Y23" si="20">SUM(T5:T22)</f>
        <v>3469058</v>
      </c>
      <c r="U23" s="44">
        <f t="shared" si="20"/>
        <v>3315343.25</v>
      </c>
      <c r="V23" s="45">
        <f t="shared" si="20"/>
        <v>6784401.25</v>
      </c>
      <c r="W23" s="44">
        <f t="shared" si="20"/>
        <v>4721458</v>
      </c>
      <c r="X23" s="44">
        <f t="shared" si="20"/>
        <v>4338845</v>
      </c>
      <c r="Y23" s="45">
        <f t="shared" si="20"/>
        <v>9060303</v>
      </c>
      <c r="Z23" s="44">
        <f t="shared" ref="Z23:AB23" si="21">SUM(Z5:Z22)</f>
        <v>4294439</v>
      </c>
      <c r="AA23" s="44">
        <f t="shared" si="21"/>
        <v>4278978.5</v>
      </c>
      <c r="AB23" s="45">
        <f t="shared" si="21"/>
        <v>8573417.5</v>
      </c>
      <c r="AC23" s="44">
        <f t="shared" ref="AC23:AE23" si="22">SUM(AC5:AC22)</f>
        <v>3842343.9</v>
      </c>
      <c r="AD23" s="44">
        <f t="shared" si="22"/>
        <v>3996601.9</v>
      </c>
      <c r="AE23" s="45">
        <f t="shared" si="22"/>
        <v>7838945.7999999998</v>
      </c>
      <c r="AG23" s="61">
        <f t="shared" si="12"/>
        <v>39963720.549999997</v>
      </c>
      <c r="AH23" s="61">
        <f t="shared" si="13"/>
        <v>38537635.299999997</v>
      </c>
      <c r="AI23" s="63">
        <f>SUM(AG23:AH23)</f>
        <v>78501355.849999994</v>
      </c>
      <c r="AK23" s="61">
        <f t="shared" si="1"/>
        <v>32298045.649999999</v>
      </c>
      <c r="AL23" s="61">
        <f t="shared" si="2"/>
        <v>30947978.399999999</v>
      </c>
      <c r="AM23" s="61">
        <f t="shared" si="11"/>
        <v>63246024.049999997</v>
      </c>
    </row>
  </sheetData>
  <mergeCells count="49">
    <mergeCell ref="A3:A4"/>
    <mergeCell ref="H3:H4"/>
    <mergeCell ref="I3:I4"/>
    <mergeCell ref="J3:J4"/>
    <mergeCell ref="B2:D2"/>
    <mergeCell ref="B3:B4"/>
    <mergeCell ref="C3:C4"/>
    <mergeCell ref="D3:D4"/>
    <mergeCell ref="E2:G2"/>
    <mergeCell ref="E3:E4"/>
    <mergeCell ref="F3:F4"/>
    <mergeCell ref="G3:G4"/>
    <mergeCell ref="H2:J2"/>
    <mergeCell ref="K3:K4"/>
    <mergeCell ref="Q2:S2"/>
    <mergeCell ref="Q3:Q4"/>
    <mergeCell ref="R3:R4"/>
    <mergeCell ref="S3:S4"/>
    <mergeCell ref="K2:M2"/>
    <mergeCell ref="N2:P2"/>
    <mergeCell ref="N3:N4"/>
    <mergeCell ref="O3:O4"/>
    <mergeCell ref="P3:P4"/>
    <mergeCell ref="L3:L4"/>
    <mergeCell ref="M3:M4"/>
    <mergeCell ref="W2:Y2"/>
    <mergeCell ref="W3:W4"/>
    <mergeCell ref="X3:X4"/>
    <mergeCell ref="Y3:Y4"/>
    <mergeCell ref="T2:V2"/>
    <mergeCell ref="T3:T4"/>
    <mergeCell ref="U3:U4"/>
    <mergeCell ref="V3:V4"/>
    <mergeCell ref="Z2:AB2"/>
    <mergeCell ref="Z3:Z4"/>
    <mergeCell ref="AA3:AA4"/>
    <mergeCell ref="AB3:AB4"/>
    <mergeCell ref="AK2:AM2"/>
    <mergeCell ref="AK3:AK4"/>
    <mergeCell ref="AL3:AL4"/>
    <mergeCell ref="AM3:AM4"/>
    <mergeCell ref="AI3:AI4"/>
    <mergeCell ref="AG2:AI2"/>
    <mergeCell ref="AG3:AG4"/>
    <mergeCell ref="AH3:AH4"/>
    <mergeCell ref="AC2:AE2"/>
    <mergeCell ref="AC3:AC4"/>
    <mergeCell ref="AD3:AD4"/>
    <mergeCell ref="AE3:AE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AO23"/>
  <sheetViews>
    <sheetView zoomScale="90" zoomScaleNormal="90" workbookViewId="0">
      <pane xSplit="1" ySplit="4" topLeftCell="AD5" activePane="bottomRight" state="frozen"/>
      <selection pane="topRight" activeCell="B1" sqref="B1"/>
      <selection pane="bottomLeft" activeCell="A5" sqref="A5"/>
      <selection pane="bottomRight" activeCell="AM14" sqref="AM14"/>
    </sheetView>
  </sheetViews>
  <sheetFormatPr defaultRowHeight="21" x14ac:dyDescent="0.35"/>
  <cols>
    <col min="1" max="1" width="29" style="25" customWidth="1"/>
    <col min="2" max="37" width="13.375" style="25" customWidth="1"/>
    <col min="38" max="38" width="9" style="25"/>
    <col min="39" max="39" width="13.75" style="25" bestFit="1" customWidth="1"/>
    <col min="40" max="40" width="13.375" style="25" bestFit="1" customWidth="1"/>
    <col min="41" max="41" width="14.5" style="25" customWidth="1"/>
    <col min="42" max="16384" width="9" style="25"/>
  </cols>
  <sheetData>
    <row r="1" spans="1:41" ht="21" customHeight="1" x14ac:dyDescent="0.35">
      <c r="A1" s="92" t="s">
        <v>38</v>
      </c>
      <c r="B1" s="93"/>
      <c r="C1" s="93"/>
      <c r="D1" s="93"/>
      <c r="E1" s="94"/>
      <c r="F1" s="94"/>
      <c r="G1" s="94"/>
      <c r="H1" s="95"/>
      <c r="I1" s="95"/>
      <c r="J1" s="95"/>
      <c r="K1" s="96"/>
      <c r="L1" s="96"/>
      <c r="M1" s="96"/>
      <c r="N1" s="97"/>
      <c r="O1" s="97"/>
      <c r="P1" s="97"/>
      <c r="Q1" s="97"/>
      <c r="R1" s="97"/>
      <c r="S1" s="97"/>
      <c r="T1" s="98"/>
      <c r="U1" s="98"/>
      <c r="V1" s="98"/>
      <c r="W1" s="99"/>
      <c r="X1" s="99"/>
      <c r="Y1" s="99"/>
      <c r="Z1" s="100"/>
      <c r="AA1" s="100"/>
      <c r="AB1" s="100"/>
      <c r="AC1" s="101"/>
      <c r="AD1" s="101"/>
      <c r="AE1" s="101"/>
      <c r="AF1" s="101"/>
      <c r="AG1" s="101"/>
      <c r="AH1" s="101"/>
      <c r="AI1" s="101"/>
      <c r="AJ1" s="101"/>
      <c r="AK1" s="101"/>
    </row>
    <row r="2" spans="1:41" ht="21" customHeight="1" x14ac:dyDescent="0.35">
      <c r="A2" s="92"/>
      <c r="B2" s="115" t="s">
        <v>94</v>
      </c>
      <c r="C2" s="115"/>
      <c r="D2" s="115"/>
      <c r="E2" s="192" t="s">
        <v>96</v>
      </c>
      <c r="F2" s="192"/>
      <c r="G2" s="192"/>
      <c r="H2" s="193" t="s">
        <v>97</v>
      </c>
      <c r="I2" s="193"/>
      <c r="J2" s="193"/>
      <c r="K2" s="180" t="s">
        <v>98</v>
      </c>
      <c r="L2" s="180"/>
      <c r="M2" s="180"/>
      <c r="N2" s="127" t="s">
        <v>99</v>
      </c>
      <c r="O2" s="127"/>
      <c r="P2" s="127"/>
      <c r="Q2" s="190" t="s">
        <v>100</v>
      </c>
      <c r="R2" s="190"/>
      <c r="S2" s="190"/>
      <c r="T2" s="188" t="s">
        <v>101</v>
      </c>
      <c r="U2" s="188"/>
      <c r="V2" s="188"/>
      <c r="W2" s="130" t="s">
        <v>102</v>
      </c>
      <c r="X2" s="130"/>
      <c r="Y2" s="130"/>
      <c r="Z2" s="127" t="s">
        <v>103</v>
      </c>
      <c r="AA2" s="127"/>
      <c r="AB2" s="127"/>
      <c r="AC2" s="190" t="s">
        <v>104</v>
      </c>
      <c r="AD2" s="190"/>
      <c r="AE2" s="190"/>
      <c r="AF2" s="188" t="s">
        <v>105</v>
      </c>
      <c r="AG2" s="188"/>
      <c r="AH2" s="188"/>
      <c r="AI2" s="193" t="s">
        <v>106</v>
      </c>
      <c r="AJ2" s="193"/>
      <c r="AK2" s="193"/>
      <c r="AM2" s="143" t="s">
        <v>95</v>
      </c>
      <c r="AN2" s="143"/>
      <c r="AO2" s="143"/>
    </row>
    <row r="3" spans="1:41" ht="21" customHeight="1" x14ac:dyDescent="0.35">
      <c r="A3" s="172" t="s">
        <v>0</v>
      </c>
      <c r="B3" s="111" t="s">
        <v>35</v>
      </c>
      <c r="C3" s="179" t="s">
        <v>36</v>
      </c>
      <c r="D3" s="113" t="s">
        <v>37</v>
      </c>
      <c r="E3" s="111" t="s">
        <v>35</v>
      </c>
      <c r="F3" s="124" t="s">
        <v>36</v>
      </c>
      <c r="G3" s="113" t="s">
        <v>37</v>
      </c>
      <c r="H3" s="111" t="s">
        <v>35</v>
      </c>
      <c r="I3" s="131" t="s">
        <v>36</v>
      </c>
      <c r="J3" s="113" t="s">
        <v>37</v>
      </c>
      <c r="K3" s="111" t="s">
        <v>35</v>
      </c>
      <c r="L3" s="176" t="s">
        <v>36</v>
      </c>
      <c r="M3" s="113" t="s">
        <v>37</v>
      </c>
      <c r="N3" s="111" t="s">
        <v>35</v>
      </c>
      <c r="O3" s="128" t="s">
        <v>36</v>
      </c>
      <c r="P3" s="113" t="s">
        <v>37</v>
      </c>
      <c r="Q3" s="111" t="s">
        <v>35</v>
      </c>
      <c r="R3" s="191" t="s">
        <v>36</v>
      </c>
      <c r="S3" s="113" t="s">
        <v>37</v>
      </c>
      <c r="T3" s="111" t="s">
        <v>35</v>
      </c>
      <c r="U3" s="189" t="s">
        <v>36</v>
      </c>
      <c r="V3" s="113" t="s">
        <v>37</v>
      </c>
      <c r="W3" s="111" t="s">
        <v>35</v>
      </c>
      <c r="X3" s="132" t="s">
        <v>36</v>
      </c>
      <c r="Y3" s="113" t="s">
        <v>37</v>
      </c>
      <c r="Z3" s="111" t="s">
        <v>35</v>
      </c>
      <c r="AA3" s="128" t="s">
        <v>36</v>
      </c>
      <c r="AB3" s="113" t="s">
        <v>37</v>
      </c>
      <c r="AC3" s="111" t="s">
        <v>35</v>
      </c>
      <c r="AD3" s="191" t="s">
        <v>36</v>
      </c>
      <c r="AE3" s="113" t="s">
        <v>37</v>
      </c>
      <c r="AF3" s="111" t="s">
        <v>35</v>
      </c>
      <c r="AG3" s="189" t="s">
        <v>36</v>
      </c>
      <c r="AH3" s="113" t="s">
        <v>37</v>
      </c>
      <c r="AI3" s="111" t="s">
        <v>35</v>
      </c>
      <c r="AJ3" s="131" t="s">
        <v>36</v>
      </c>
      <c r="AK3" s="113" t="s">
        <v>37</v>
      </c>
      <c r="AM3" s="111" t="s">
        <v>35</v>
      </c>
      <c r="AN3" s="121" t="s">
        <v>36</v>
      </c>
      <c r="AO3" s="113" t="s">
        <v>37</v>
      </c>
    </row>
    <row r="4" spans="1:41" ht="62.25" customHeight="1" x14ac:dyDescent="0.35">
      <c r="A4" s="172"/>
      <c r="B4" s="111"/>
      <c r="C4" s="179"/>
      <c r="D4" s="113"/>
      <c r="E4" s="111"/>
      <c r="F4" s="124"/>
      <c r="G4" s="113"/>
      <c r="H4" s="111"/>
      <c r="I4" s="131"/>
      <c r="J4" s="113"/>
      <c r="K4" s="111"/>
      <c r="L4" s="176"/>
      <c r="M4" s="113"/>
      <c r="N4" s="111"/>
      <c r="O4" s="128"/>
      <c r="P4" s="113"/>
      <c r="Q4" s="111"/>
      <c r="R4" s="191"/>
      <c r="S4" s="113"/>
      <c r="T4" s="111"/>
      <c r="U4" s="189"/>
      <c r="V4" s="113"/>
      <c r="W4" s="111"/>
      <c r="X4" s="132"/>
      <c r="Y4" s="113"/>
      <c r="Z4" s="111"/>
      <c r="AA4" s="128"/>
      <c r="AB4" s="113"/>
      <c r="AC4" s="111"/>
      <c r="AD4" s="191"/>
      <c r="AE4" s="113"/>
      <c r="AF4" s="111"/>
      <c r="AG4" s="189"/>
      <c r="AH4" s="113"/>
      <c r="AI4" s="111"/>
      <c r="AJ4" s="131"/>
      <c r="AK4" s="113"/>
      <c r="AM4" s="111"/>
      <c r="AN4" s="121"/>
      <c r="AO4" s="113"/>
    </row>
    <row r="5" spans="1:41" ht="21" customHeight="1" x14ac:dyDescent="0.35">
      <c r="A5" s="35" t="s">
        <v>1</v>
      </c>
      <c r="B5" s="28"/>
      <c r="C5" s="28"/>
      <c r="D5" s="28">
        <f>SUM(B5:C5)</f>
        <v>0</v>
      </c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>
        <f>SUM(Z5:AA5)</f>
        <v>0</v>
      </c>
      <c r="AC5" s="28"/>
      <c r="AD5" s="28"/>
      <c r="AE5" s="28">
        <f>SUM(AC5:AD5)</f>
        <v>0</v>
      </c>
      <c r="AF5" s="28"/>
      <c r="AG5" s="28"/>
      <c r="AH5" s="28">
        <f>SUM(AF5:AG5)</f>
        <v>0</v>
      </c>
      <c r="AI5" s="28"/>
      <c r="AJ5" s="28"/>
      <c r="AK5" s="28">
        <f>SUM(AI5:AJ5)</f>
        <v>0</v>
      </c>
      <c r="AM5" s="61">
        <f>+B5+E5+H5+K5+N5+Q5+T5+W5+Z5+AC5+AF5+AI5</f>
        <v>0</v>
      </c>
      <c r="AN5" s="61">
        <f>+C5+F5+I5+L5+O5+R5+U5+X5+AA5+AD5+AG5+AJ5</f>
        <v>0</v>
      </c>
      <c r="AO5" s="61">
        <f>SUM(AM5:AN5)</f>
        <v>0</v>
      </c>
    </row>
    <row r="6" spans="1:41" x14ac:dyDescent="0.35">
      <c r="A6" s="37" t="s">
        <v>39</v>
      </c>
      <c r="B6" s="28">
        <v>1160452</v>
      </c>
      <c r="C6" s="28">
        <v>1117353.5</v>
      </c>
      <c r="D6" s="28">
        <f>SUM(B6:C6)</f>
        <v>2277805.5</v>
      </c>
      <c r="E6" s="28">
        <v>1086795.8</v>
      </c>
      <c r="F6" s="28">
        <v>979052.7</v>
      </c>
      <c r="G6" s="28">
        <f>SUM(E6:F6)</f>
        <v>2065848.5</v>
      </c>
      <c r="H6" s="28">
        <v>856809</v>
      </c>
      <c r="I6" s="28">
        <v>871811</v>
      </c>
      <c r="J6" s="28">
        <f>SUM(H6:I6)</f>
        <v>1728620</v>
      </c>
      <c r="K6" s="28">
        <v>869482</v>
      </c>
      <c r="L6" s="28">
        <v>742101.25</v>
      </c>
      <c r="M6" s="28">
        <f>SUM(K6:L6)</f>
        <v>1611583.25</v>
      </c>
      <c r="N6" s="28">
        <v>925389.55</v>
      </c>
      <c r="O6" s="28">
        <v>866590.25</v>
      </c>
      <c r="P6" s="28">
        <f>SUM(N6:O6)</f>
        <v>1791979.8</v>
      </c>
      <c r="Q6" s="28">
        <v>727334.75</v>
      </c>
      <c r="R6" s="28">
        <v>682611</v>
      </c>
      <c r="S6" s="28">
        <f>SUM(Q6:R6)</f>
        <v>1409945.75</v>
      </c>
      <c r="T6" s="28">
        <v>1151469.75</v>
      </c>
      <c r="U6" s="28">
        <v>946408.5</v>
      </c>
      <c r="V6" s="28">
        <f>SUM(T6:U6)</f>
        <v>2097878.25</v>
      </c>
      <c r="W6" s="28">
        <v>822787.5</v>
      </c>
      <c r="X6" s="28">
        <v>657651.75</v>
      </c>
      <c r="Y6" s="28">
        <f>SUM(W6:X6)</f>
        <v>1480439.25</v>
      </c>
      <c r="Z6" s="28">
        <v>1031770.75</v>
      </c>
      <c r="AA6" s="28">
        <v>957889.85</v>
      </c>
      <c r="AB6" s="28">
        <f>SUM(Z6:AA6)</f>
        <v>1989660.6</v>
      </c>
      <c r="AC6" s="28">
        <v>995969</v>
      </c>
      <c r="AD6" s="28">
        <v>868463.25</v>
      </c>
      <c r="AE6" s="28">
        <f>SUM(AC6:AD6)</f>
        <v>1864432.25</v>
      </c>
      <c r="AF6" s="28">
        <v>820080.25</v>
      </c>
      <c r="AG6" s="28">
        <v>895966.1</v>
      </c>
      <c r="AH6" s="28">
        <f>SUM(AF6:AG6)</f>
        <v>1716046.35</v>
      </c>
      <c r="AI6" s="28">
        <v>1176645</v>
      </c>
      <c r="AJ6" s="28">
        <v>945787</v>
      </c>
      <c r="AK6" s="28">
        <f>SUM(AI6:AJ6)</f>
        <v>2122432</v>
      </c>
      <c r="AM6" s="61">
        <f>+B6+E6+H6+K6+N6+Q6+T6+W6+Z6+AC6+AF6+AI6</f>
        <v>11624985.35</v>
      </c>
      <c r="AN6" s="61">
        <f>+C6+F6+I6+L6+O6+R6+U6+X6+AA6+AD6+AG6+AJ6</f>
        <v>10531686.15</v>
      </c>
      <c r="AO6" s="61">
        <f>SUM(AM6:AN6)</f>
        <v>22156671.5</v>
      </c>
    </row>
    <row r="7" spans="1:41" x14ac:dyDescent="0.35">
      <c r="A7" s="38" t="s">
        <v>2</v>
      </c>
      <c r="B7" s="28">
        <v>545608.5</v>
      </c>
      <c r="C7" s="28">
        <v>568165.25</v>
      </c>
      <c r="D7" s="28">
        <f>SUM(B7:C7)</f>
        <v>1113773.75</v>
      </c>
      <c r="E7" s="28">
        <v>425666.7</v>
      </c>
      <c r="F7" s="28">
        <v>470740.25</v>
      </c>
      <c r="G7" s="28">
        <f>SUM(E7:F7)</f>
        <v>896406.95</v>
      </c>
      <c r="H7" s="28">
        <v>420992.85</v>
      </c>
      <c r="I7" s="28">
        <v>451863.15</v>
      </c>
      <c r="J7" s="28">
        <f>SUM(H7:I7)</f>
        <v>872856</v>
      </c>
      <c r="K7" s="28">
        <v>345790.95</v>
      </c>
      <c r="L7" s="28">
        <v>413740.5</v>
      </c>
      <c r="M7" s="28">
        <f>SUM(K7:L7)</f>
        <v>759531.45</v>
      </c>
      <c r="N7" s="28">
        <v>423216.25</v>
      </c>
      <c r="O7" s="28">
        <v>432783.5</v>
      </c>
      <c r="P7" s="28">
        <f>SUM(N7:O7)</f>
        <v>855999.75</v>
      </c>
      <c r="Q7" s="28">
        <v>361303.75</v>
      </c>
      <c r="R7" s="28">
        <v>365048.75</v>
      </c>
      <c r="S7" s="28">
        <f>SUM(Q7:R7)</f>
        <v>726352.5</v>
      </c>
      <c r="T7" s="28">
        <v>347765</v>
      </c>
      <c r="U7" s="28">
        <v>448656</v>
      </c>
      <c r="V7" s="28">
        <f>SUM(T7:U7)</f>
        <v>796421</v>
      </c>
      <c r="W7" s="28">
        <v>215105.25</v>
      </c>
      <c r="X7" s="28">
        <v>319256.25</v>
      </c>
      <c r="Y7" s="28">
        <f>SUM(W7:X7)</f>
        <v>534361.5</v>
      </c>
      <c r="Z7" s="28">
        <v>438424.1</v>
      </c>
      <c r="AA7" s="28">
        <v>494896.25</v>
      </c>
      <c r="AB7" s="28">
        <f>SUM(Z7:AA7)</f>
        <v>933320.35</v>
      </c>
      <c r="AC7" s="28">
        <v>280369</v>
      </c>
      <c r="AD7" s="28">
        <v>405176.75</v>
      </c>
      <c r="AE7" s="28">
        <f>SUM(AC7:AD7)</f>
        <v>685545.75</v>
      </c>
      <c r="AF7" s="28">
        <v>298968.75</v>
      </c>
      <c r="AG7" s="28">
        <v>452801.5</v>
      </c>
      <c r="AH7" s="28">
        <f>SUM(AF7:AG7)</f>
        <v>751770.25</v>
      </c>
      <c r="AI7" s="28">
        <v>464922.75</v>
      </c>
      <c r="AJ7" s="28">
        <v>478036.5</v>
      </c>
      <c r="AK7" s="28">
        <f>SUM(AI7:AJ7)</f>
        <v>942959.25</v>
      </c>
      <c r="AM7" s="61">
        <f t="shared" ref="AM7:AM23" si="0">+B7+E7+H7+K7+N7+Q7+T7+W7+Z7+AC7+AF7+AI7</f>
        <v>4568133.8499999996</v>
      </c>
      <c r="AN7" s="61">
        <f t="shared" ref="AN7:AN23" si="1">+C7+F7+I7+L7+O7+R7+U7+X7+AA7+AD7+AG7+AJ7</f>
        <v>5301164.6500000004</v>
      </c>
      <c r="AO7" s="61">
        <f t="shared" ref="AO7:AO21" si="2">SUM(AM7:AN7)</f>
        <v>9869298.5</v>
      </c>
    </row>
    <row r="8" spans="1:41" x14ac:dyDescent="0.35">
      <c r="A8" s="38" t="s">
        <v>3</v>
      </c>
      <c r="B8" s="28">
        <v>259577.5</v>
      </c>
      <c r="C8" s="28">
        <v>450432.75</v>
      </c>
      <c r="D8" s="28">
        <f t="shared" ref="D8:D22" si="3">SUM(B8:C8)</f>
        <v>710010.25</v>
      </c>
      <c r="E8" s="28">
        <v>245735.75</v>
      </c>
      <c r="F8" s="28">
        <v>384392.25</v>
      </c>
      <c r="G8" s="28">
        <f t="shared" ref="G8:G22" si="4">SUM(E8:F8)</f>
        <v>630128</v>
      </c>
      <c r="H8" s="28">
        <v>255123.5</v>
      </c>
      <c r="I8" s="28">
        <v>310061.75</v>
      </c>
      <c r="J8" s="28">
        <f t="shared" ref="J8:J22" si="5">SUM(H8:I8)</f>
        <v>565185.25</v>
      </c>
      <c r="K8" s="28">
        <v>254422.5</v>
      </c>
      <c r="L8" s="28">
        <v>288494</v>
      </c>
      <c r="M8" s="28">
        <f t="shared" ref="M8:M22" si="6">SUM(K8:L8)</f>
        <v>542916.5</v>
      </c>
      <c r="N8" s="28">
        <v>271323</v>
      </c>
      <c r="O8" s="28">
        <v>358601</v>
      </c>
      <c r="P8" s="28">
        <f t="shared" ref="P8:P22" si="7">SUM(N8:O8)</f>
        <v>629924</v>
      </c>
      <c r="Q8" s="28">
        <v>241315</v>
      </c>
      <c r="R8" s="28">
        <v>311936.25</v>
      </c>
      <c r="S8" s="28">
        <f t="shared" ref="S8:S22" si="8">SUM(Q8:R8)</f>
        <v>553251.25</v>
      </c>
      <c r="T8" s="28">
        <v>261716.75</v>
      </c>
      <c r="U8" s="28">
        <v>343215.75</v>
      </c>
      <c r="V8" s="28">
        <f t="shared" ref="V8:V22" si="9">SUM(T8:U8)</f>
        <v>604932.5</v>
      </c>
      <c r="W8" s="28">
        <v>162619.75</v>
      </c>
      <c r="X8" s="28">
        <v>287847.5</v>
      </c>
      <c r="Y8" s="28">
        <f t="shared" ref="Y8:Y22" si="10">SUM(W8:X8)</f>
        <v>450467.25</v>
      </c>
      <c r="Z8" s="28">
        <v>276263.5</v>
      </c>
      <c r="AA8" s="28">
        <v>329931.59999999998</v>
      </c>
      <c r="AB8" s="28">
        <f t="shared" ref="AB8:AB22" si="11">SUM(Z8:AA8)</f>
        <v>606195.1</v>
      </c>
      <c r="AC8" s="28">
        <v>163924.25</v>
      </c>
      <c r="AD8" s="28">
        <v>311104.95</v>
      </c>
      <c r="AE8" s="28">
        <f t="shared" ref="AE8:AE22" si="12">SUM(AC8:AD8)</f>
        <v>475029.2</v>
      </c>
      <c r="AF8" s="28">
        <v>243941.75</v>
      </c>
      <c r="AG8" s="28">
        <v>285508.75</v>
      </c>
      <c r="AH8" s="28">
        <f t="shared" ref="AH8:AH22" si="13">SUM(AF8:AG8)</f>
        <v>529450.5</v>
      </c>
      <c r="AI8" s="28">
        <v>361847.5</v>
      </c>
      <c r="AJ8" s="28">
        <v>355778.75</v>
      </c>
      <c r="AK8" s="28">
        <f t="shared" ref="AK8:AK22" si="14">SUM(AI8:AJ8)</f>
        <v>717626.25</v>
      </c>
      <c r="AM8" s="61">
        <f t="shared" si="0"/>
        <v>2997810.75</v>
      </c>
      <c r="AN8" s="61">
        <f t="shared" si="1"/>
        <v>4017305.3000000003</v>
      </c>
      <c r="AO8" s="61">
        <f t="shared" si="2"/>
        <v>7015116.0500000007</v>
      </c>
    </row>
    <row r="9" spans="1:41" x14ac:dyDescent="0.35">
      <c r="A9" s="38" t="s">
        <v>4</v>
      </c>
      <c r="B9" s="28">
        <v>213810.5</v>
      </c>
      <c r="C9" s="28">
        <v>193256.5</v>
      </c>
      <c r="D9" s="28">
        <f t="shared" si="3"/>
        <v>407067</v>
      </c>
      <c r="E9" s="28">
        <v>268749.25</v>
      </c>
      <c r="F9" s="28">
        <v>162153.5</v>
      </c>
      <c r="G9" s="28">
        <f t="shared" si="4"/>
        <v>430902.75</v>
      </c>
      <c r="H9" s="28">
        <v>106483.75</v>
      </c>
      <c r="I9" s="28">
        <v>119746.5</v>
      </c>
      <c r="J9" s="28">
        <f t="shared" si="5"/>
        <v>226230.25</v>
      </c>
      <c r="K9" s="28">
        <v>118344</v>
      </c>
      <c r="L9" s="28">
        <v>143649.5</v>
      </c>
      <c r="M9" s="28">
        <f t="shared" si="6"/>
        <v>261993.5</v>
      </c>
      <c r="N9" s="28">
        <v>201718.25</v>
      </c>
      <c r="O9" s="28">
        <v>158845</v>
      </c>
      <c r="P9" s="28">
        <f t="shared" si="7"/>
        <v>360563.25</v>
      </c>
      <c r="Q9" s="28">
        <v>148381</v>
      </c>
      <c r="R9" s="28">
        <v>92107</v>
      </c>
      <c r="S9" s="28">
        <f t="shared" si="8"/>
        <v>240488</v>
      </c>
      <c r="T9" s="28">
        <v>156150</v>
      </c>
      <c r="U9" s="28">
        <v>140484</v>
      </c>
      <c r="V9" s="28">
        <f t="shared" si="9"/>
        <v>296634</v>
      </c>
      <c r="W9" s="28">
        <v>95621</v>
      </c>
      <c r="X9" s="28">
        <v>101014.25</v>
      </c>
      <c r="Y9" s="28">
        <f t="shared" si="10"/>
        <v>196635.25</v>
      </c>
      <c r="Z9" s="28">
        <v>240211.75</v>
      </c>
      <c r="AA9" s="28">
        <v>188081</v>
      </c>
      <c r="AB9" s="28">
        <f t="shared" si="11"/>
        <v>428292.75</v>
      </c>
      <c r="AC9" s="28">
        <v>156925</v>
      </c>
      <c r="AD9" s="28">
        <v>135384</v>
      </c>
      <c r="AE9" s="28">
        <f t="shared" si="12"/>
        <v>292309</v>
      </c>
      <c r="AF9" s="28">
        <v>127718.5</v>
      </c>
      <c r="AG9" s="28">
        <v>130091.5</v>
      </c>
      <c r="AH9" s="28">
        <f t="shared" si="13"/>
        <v>257810</v>
      </c>
      <c r="AI9" s="28">
        <v>183864.75</v>
      </c>
      <c r="AJ9" s="28">
        <v>151532.25</v>
      </c>
      <c r="AK9" s="28">
        <f t="shared" si="14"/>
        <v>335397</v>
      </c>
      <c r="AM9" s="61">
        <f t="shared" si="0"/>
        <v>2017977.75</v>
      </c>
      <c r="AN9" s="61">
        <f t="shared" si="1"/>
        <v>1716345</v>
      </c>
      <c r="AO9" s="61">
        <f>SUM(AM9:AN9)</f>
        <v>3734322.75</v>
      </c>
    </row>
    <row r="10" spans="1:41" x14ac:dyDescent="0.35">
      <c r="A10" s="38" t="s">
        <v>5</v>
      </c>
      <c r="B10" s="28">
        <v>335960.5</v>
      </c>
      <c r="C10" s="28">
        <v>258817.25</v>
      </c>
      <c r="D10" s="28">
        <f t="shared" si="3"/>
        <v>594777.75</v>
      </c>
      <c r="E10" s="28">
        <v>290675.25</v>
      </c>
      <c r="F10" s="28">
        <v>242085.25</v>
      </c>
      <c r="G10" s="28">
        <f t="shared" si="4"/>
        <v>532760.5</v>
      </c>
      <c r="H10" s="28">
        <v>246465.5</v>
      </c>
      <c r="I10" s="28">
        <v>180146.5</v>
      </c>
      <c r="J10" s="28">
        <f t="shared" si="5"/>
        <v>426612</v>
      </c>
      <c r="K10" s="28">
        <v>147605.75</v>
      </c>
      <c r="L10" s="28">
        <v>142435.75</v>
      </c>
      <c r="M10" s="28">
        <f t="shared" si="6"/>
        <v>290041.5</v>
      </c>
      <c r="N10" s="28">
        <v>161148.75</v>
      </c>
      <c r="O10" s="28">
        <v>198626</v>
      </c>
      <c r="P10" s="28">
        <f t="shared" si="7"/>
        <v>359774.75</v>
      </c>
      <c r="Q10" s="28">
        <v>160196.5</v>
      </c>
      <c r="R10" s="28">
        <v>150979</v>
      </c>
      <c r="S10" s="28">
        <f t="shared" si="8"/>
        <v>311175.5</v>
      </c>
      <c r="T10" s="28">
        <v>164055.5</v>
      </c>
      <c r="U10" s="28">
        <v>210840.25</v>
      </c>
      <c r="V10" s="28">
        <f t="shared" si="9"/>
        <v>374895.75</v>
      </c>
      <c r="W10" s="28">
        <v>106104</v>
      </c>
      <c r="X10" s="28">
        <v>151759.25</v>
      </c>
      <c r="Y10" s="28">
        <f t="shared" si="10"/>
        <v>257863.25</v>
      </c>
      <c r="Z10" s="28">
        <v>169801.5</v>
      </c>
      <c r="AA10" s="28">
        <v>194863.5</v>
      </c>
      <c r="AB10" s="28">
        <f t="shared" si="11"/>
        <v>364665</v>
      </c>
      <c r="AC10" s="28">
        <v>211788.75</v>
      </c>
      <c r="AD10" s="28">
        <v>185673.25</v>
      </c>
      <c r="AE10" s="28">
        <f t="shared" si="12"/>
        <v>397462</v>
      </c>
      <c r="AF10" s="28">
        <v>165943.25</v>
      </c>
      <c r="AG10" s="28">
        <v>197204</v>
      </c>
      <c r="AH10" s="28">
        <f t="shared" si="13"/>
        <v>363147.25</v>
      </c>
      <c r="AI10" s="28">
        <v>279904.5</v>
      </c>
      <c r="AJ10" s="28">
        <v>239828.75</v>
      </c>
      <c r="AK10" s="28">
        <f t="shared" si="14"/>
        <v>519733.25</v>
      </c>
      <c r="AM10" s="61">
        <f t="shared" si="0"/>
        <v>2439649.75</v>
      </c>
      <c r="AN10" s="61">
        <f t="shared" si="1"/>
        <v>2353258.75</v>
      </c>
      <c r="AO10" s="61">
        <f t="shared" si="2"/>
        <v>4792908.5</v>
      </c>
    </row>
    <row r="11" spans="1:41" x14ac:dyDescent="0.35">
      <c r="A11" s="38" t="s">
        <v>6</v>
      </c>
      <c r="B11" s="28">
        <v>186893.25</v>
      </c>
      <c r="C11" s="28">
        <v>153583</v>
      </c>
      <c r="D11" s="28">
        <f t="shared" si="3"/>
        <v>340476.25</v>
      </c>
      <c r="E11" s="28">
        <v>39344.5</v>
      </c>
      <c r="F11" s="28">
        <v>88666.25</v>
      </c>
      <c r="G11" s="28">
        <f t="shared" si="4"/>
        <v>128010.75</v>
      </c>
      <c r="H11" s="28">
        <v>74101.5</v>
      </c>
      <c r="I11" s="28">
        <v>79864.5</v>
      </c>
      <c r="J11" s="28">
        <f t="shared" si="5"/>
        <v>153966</v>
      </c>
      <c r="K11" s="28">
        <v>97674.5</v>
      </c>
      <c r="L11" s="28">
        <v>86449</v>
      </c>
      <c r="M11" s="28">
        <f t="shared" si="6"/>
        <v>184123.5</v>
      </c>
      <c r="N11" s="28">
        <v>86580</v>
      </c>
      <c r="O11" s="28">
        <v>99814</v>
      </c>
      <c r="P11" s="28">
        <f t="shared" si="7"/>
        <v>186394</v>
      </c>
      <c r="Q11" s="28">
        <v>55409.25</v>
      </c>
      <c r="R11" s="28">
        <v>80469.5</v>
      </c>
      <c r="S11" s="28">
        <f t="shared" si="8"/>
        <v>135878.75</v>
      </c>
      <c r="T11" s="28">
        <v>114146.25</v>
      </c>
      <c r="U11" s="28">
        <v>97405.25</v>
      </c>
      <c r="V11" s="28">
        <f t="shared" si="9"/>
        <v>211551.5</v>
      </c>
      <c r="W11" s="28">
        <v>98320</v>
      </c>
      <c r="X11" s="28">
        <v>78164</v>
      </c>
      <c r="Y11" s="28">
        <f t="shared" si="10"/>
        <v>176484</v>
      </c>
      <c r="Z11" s="28">
        <v>64496.75</v>
      </c>
      <c r="AA11" s="28">
        <v>83530</v>
      </c>
      <c r="AB11" s="28">
        <f t="shared" si="11"/>
        <v>148026.75</v>
      </c>
      <c r="AC11" s="28">
        <v>69165</v>
      </c>
      <c r="AD11" s="28">
        <v>102567.5</v>
      </c>
      <c r="AE11" s="28">
        <f t="shared" si="12"/>
        <v>171732.5</v>
      </c>
      <c r="AF11" s="28">
        <v>60580.5</v>
      </c>
      <c r="AG11" s="28">
        <v>79070.25</v>
      </c>
      <c r="AH11" s="28">
        <f t="shared" si="13"/>
        <v>139650.75</v>
      </c>
      <c r="AI11" s="28">
        <v>127779.5</v>
      </c>
      <c r="AJ11" s="28">
        <v>117187.5</v>
      </c>
      <c r="AK11" s="28">
        <f t="shared" si="14"/>
        <v>244967</v>
      </c>
      <c r="AM11" s="61">
        <f t="shared" si="0"/>
        <v>1074491</v>
      </c>
      <c r="AN11" s="61">
        <f t="shared" si="1"/>
        <v>1146770.75</v>
      </c>
      <c r="AO11" s="61">
        <f t="shared" si="2"/>
        <v>2221261.75</v>
      </c>
    </row>
    <row r="12" spans="1:41" x14ac:dyDescent="0.35">
      <c r="A12" s="38" t="s">
        <v>7</v>
      </c>
      <c r="B12" s="28">
        <v>873897.75</v>
      </c>
      <c r="C12" s="28">
        <v>564560.5</v>
      </c>
      <c r="D12" s="28">
        <f t="shared" si="3"/>
        <v>1438458.25</v>
      </c>
      <c r="E12" s="28">
        <v>389363</v>
      </c>
      <c r="F12" s="28">
        <v>469508.75</v>
      </c>
      <c r="G12" s="28">
        <f t="shared" si="4"/>
        <v>858871.75</v>
      </c>
      <c r="H12" s="28">
        <v>454847.25</v>
      </c>
      <c r="I12" s="28">
        <v>425966</v>
      </c>
      <c r="J12" s="28">
        <f t="shared" si="5"/>
        <v>880813.25</v>
      </c>
      <c r="K12" s="28">
        <v>518482.5</v>
      </c>
      <c r="L12" s="28">
        <v>372329.75</v>
      </c>
      <c r="M12" s="28">
        <f t="shared" si="6"/>
        <v>890812.25</v>
      </c>
      <c r="N12" s="28">
        <v>458691</v>
      </c>
      <c r="O12" s="28">
        <v>412260.75</v>
      </c>
      <c r="P12" s="28">
        <f t="shared" si="7"/>
        <v>870951.75</v>
      </c>
      <c r="Q12" s="28">
        <v>456529.25</v>
      </c>
      <c r="R12" s="28">
        <v>372507.5</v>
      </c>
      <c r="S12" s="28">
        <f t="shared" si="8"/>
        <v>829036.75</v>
      </c>
      <c r="T12" s="28">
        <v>435032.75</v>
      </c>
      <c r="U12" s="28">
        <v>421513.25</v>
      </c>
      <c r="V12" s="28">
        <f t="shared" si="9"/>
        <v>856546</v>
      </c>
      <c r="W12" s="28">
        <v>312667.25</v>
      </c>
      <c r="X12" s="28">
        <v>319142.25</v>
      </c>
      <c r="Y12" s="28">
        <f t="shared" si="10"/>
        <v>631809.5</v>
      </c>
      <c r="Z12" s="28">
        <v>571586.75</v>
      </c>
      <c r="AA12" s="28">
        <v>453068</v>
      </c>
      <c r="AB12" s="28">
        <f t="shared" si="11"/>
        <v>1024654.75</v>
      </c>
      <c r="AC12" s="28">
        <v>469731.75</v>
      </c>
      <c r="AD12" s="28">
        <v>385790.25</v>
      </c>
      <c r="AE12" s="28">
        <f t="shared" si="12"/>
        <v>855522</v>
      </c>
      <c r="AF12" s="28">
        <v>451946.75</v>
      </c>
      <c r="AG12" s="28">
        <v>382752.25</v>
      </c>
      <c r="AH12" s="28">
        <f t="shared" si="13"/>
        <v>834699</v>
      </c>
      <c r="AI12" s="28">
        <v>630745.25</v>
      </c>
      <c r="AJ12" s="28">
        <v>469131.5</v>
      </c>
      <c r="AK12" s="28">
        <f t="shared" si="14"/>
        <v>1099876.75</v>
      </c>
      <c r="AM12" s="61">
        <f t="shared" si="0"/>
        <v>6023521.25</v>
      </c>
      <c r="AN12" s="61">
        <f t="shared" si="1"/>
        <v>5048530.75</v>
      </c>
      <c r="AO12" s="61">
        <f t="shared" si="2"/>
        <v>11072052</v>
      </c>
    </row>
    <row r="13" spans="1:41" x14ac:dyDescent="0.35">
      <c r="A13" s="38" t="s">
        <v>8</v>
      </c>
      <c r="B13" s="28">
        <v>285131</v>
      </c>
      <c r="C13" s="28">
        <v>269205.5</v>
      </c>
      <c r="D13" s="28">
        <f t="shared" si="3"/>
        <v>554336.5</v>
      </c>
      <c r="E13" s="28">
        <v>185609</v>
      </c>
      <c r="F13" s="28">
        <v>219031.5</v>
      </c>
      <c r="G13" s="28">
        <f t="shared" si="4"/>
        <v>404640.5</v>
      </c>
      <c r="H13" s="28">
        <v>227640</v>
      </c>
      <c r="I13" s="28">
        <v>199074.25</v>
      </c>
      <c r="J13" s="28">
        <f t="shared" si="5"/>
        <v>426714.25</v>
      </c>
      <c r="K13" s="28">
        <v>236112.5</v>
      </c>
      <c r="L13" s="28">
        <v>176410.75</v>
      </c>
      <c r="M13" s="28">
        <f t="shared" si="6"/>
        <v>412523.25</v>
      </c>
      <c r="N13" s="28">
        <v>194951.5</v>
      </c>
      <c r="O13" s="28">
        <v>182747.25</v>
      </c>
      <c r="P13" s="28">
        <f t="shared" si="7"/>
        <v>377698.75</v>
      </c>
      <c r="Q13" s="28">
        <v>139193.25</v>
      </c>
      <c r="R13" s="28">
        <v>176366</v>
      </c>
      <c r="S13" s="28">
        <f t="shared" si="8"/>
        <v>315559.25</v>
      </c>
      <c r="T13" s="28">
        <v>203967.75</v>
      </c>
      <c r="U13" s="28">
        <v>196207.25</v>
      </c>
      <c r="V13" s="28">
        <f t="shared" si="9"/>
        <v>400175</v>
      </c>
      <c r="W13" s="28">
        <v>137481.5</v>
      </c>
      <c r="X13" s="28">
        <v>156206</v>
      </c>
      <c r="Y13" s="28">
        <f t="shared" si="10"/>
        <v>293687.5</v>
      </c>
      <c r="Z13" s="28">
        <v>239095.25</v>
      </c>
      <c r="AA13" s="28">
        <v>207467.75</v>
      </c>
      <c r="AB13" s="28">
        <f t="shared" si="11"/>
        <v>446563</v>
      </c>
      <c r="AC13" s="28">
        <v>216319.5</v>
      </c>
      <c r="AD13" s="28">
        <v>168978.5</v>
      </c>
      <c r="AE13" s="28">
        <f t="shared" si="12"/>
        <v>385298</v>
      </c>
      <c r="AF13" s="28">
        <v>218087.5</v>
      </c>
      <c r="AG13" s="28">
        <v>165043</v>
      </c>
      <c r="AH13" s="28">
        <f t="shared" si="13"/>
        <v>383130.5</v>
      </c>
      <c r="AI13" s="28">
        <v>192487.25</v>
      </c>
      <c r="AJ13" s="28">
        <v>204236.25</v>
      </c>
      <c r="AK13" s="28">
        <f t="shared" si="14"/>
        <v>396723.5</v>
      </c>
      <c r="AM13" s="61">
        <f t="shared" si="0"/>
        <v>2476076</v>
      </c>
      <c r="AN13" s="61">
        <f t="shared" si="1"/>
        <v>2320974</v>
      </c>
      <c r="AO13" s="61">
        <f t="shared" si="2"/>
        <v>4797050</v>
      </c>
    </row>
    <row r="14" spans="1:41" x14ac:dyDescent="0.35">
      <c r="A14" s="38" t="s">
        <v>9</v>
      </c>
      <c r="B14" s="28">
        <v>358445.5</v>
      </c>
      <c r="C14" s="28">
        <v>325933.75</v>
      </c>
      <c r="D14" s="28">
        <f t="shared" si="3"/>
        <v>684379.25</v>
      </c>
      <c r="E14" s="28">
        <v>379216.5</v>
      </c>
      <c r="F14" s="28">
        <v>260745.75</v>
      </c>
      <c r="G14" s="28">
        <f t="shared" si="4"/>
        <v>639962.25</v>
      </c>
      <c r="H14" s="28">
        <v>307772.25</v>
      </c>
      <c r="I14" s="28">
        <v>233194.25</v>
      </c>
      <c r="J14" s="28">
        <f t="shared" si="5"/>
        <v>540966.5</v>
      </c>
      <c r="K14" s="28">
        <v>254215.5</v>
      </c>
      <c r="L14" s="28">
        <v>213383</v>
      </c>
      <c r="M14" s="28">
        <f t="shared" si="6"/>
        <v>467598.5</v>
      </c>
      <c r="N14" s="28">
        <v>260628</v>
      </c>
      <c r="O14" s="28">
        <v>233633.5</v>
      </c>
      <c r="P14" s="28">
        <f t="shared" si="7"/>
        <v>494261.5</v>
      </c>
      <c r="Q14" s="28">
        <v>308401</v>
      </c>
      <c r="R14" s="28">
        <v>193083.25</v>
      </c>
      <c r="S14" s="28">
        <f t="shared" si="8"/>
        <v>501484.25</v>
      </c>
      <c r="T14" s="28">
        <v>331579.5</v>
      </c>
      <c r="U14" s="28">
        <v>268083.25</v>
      </c>
      <c r="V14" s="28">
        <f t="shared" si="9"/>
        <v>599662.75</v>
      </c>
      <c r="W14" s="28">
        <v>190719</v>
      </c>
      <c r="X14" s="28">
        <v>184952.5</v>
      </c>
      <c r="Y14" s="28">
        <f t="shared" si="10"/>
        <v>375671.5</v>
      </c>
      <c r="Z14" s="28">
        <v>313189.65000000002</v>
      </c>
      <c r="AA14" s="28">
        <v>303361.25</v>
      </c>
      <c r="AB14" s="28">
        <f t="shared" si="11"/>
        <v>616550.9</v>
      </c>
      <c r="AC14" s="28">
        <v>276661</v>
      </c>
      <c r="AD14" s="28">
        <v>238936</v>
      </c>
      <c r="AE14" s="28">
        <f t="shared" si="12"/>
        <v>515597</v>
      </c>
      <c r="AF14" s="28">
        <v>210404.5</v>
      </c>
      <c r="AG14" s="28">
        <v>211949.25</v>
      </c>
      <c r="AH14" s="28">
        <f t="shared" si="13"/>
        <v>422353.75</v>
      </c>
      <c r="AI14" s="28">
        <v>266243.75</v>
      </c>
      <c r="AJ14" s="28">
        <v>245996.75</v>
      </c>
      <c r="AK14" s="28">
        <f t="shared" si="14"/>
        <v>512240.5</v>
      </c>
      <c r="AM14" s="61">
        <f t="shared" si="0"/>
        <v>3457476.15</v>
      </c>
      <c r="AN14" s="61">
        <f t="shared" si="1"/>
        <v>2913252.5</v>
      </c>
      <c r="AO14" s="61">
        <f t="shared" si="2"/>
        <v>6370728.6500000004</v>
      </c>
    </row>
    <row r="15" spans="1:41" x14ac:dyDescent="0.35">
      <c r="A15" s="38" t="s">
        <v>10</v>
      </c>
      <c r="B15" s="28">
        <v>266522.75</v>
      </c>
      <c r="C15" s="28">
        <v>186450.5</v>
      </c>
      <c r="D15" s="28">
        <f t="shared" si="3"/>
        <v>452973.25</v>
      </c>
      <c r="E15" s="28">
        <v>84580.5</v>
      </c>
      <c r="F15" s="28">
        <v>160754.25</v>
      </c>
      <c r="G15" s="28">
        <f t="shared" si="4"/>
        <v>245334.75</v>
      </c>
      <c r="H15" s="28">
        <v>217474.25</v>
      </c>
      <c r="I15" s="28">
        <v>162178.75</v>
      </c>
      <c r="J15" s="28">
        <f t="shared" si="5"/>
        <v>379653</v>
      </c>
      <c r="K15" s="28">
        <v>90395.25</v>
      </c>
      <c r="L15" s="28">
        <v>131539</v>
      </c>
      <c r="M15" s="28">
        <f t="shared" si="6"/>
        <v>221934.25</v>
      </c>
      <c r="N15" s="28">
        <v>238560.25</v>
      </c>
      <c r="O15" s="28">
        <v>172371.25</v>
      </c>
      <c r="P15" s="28">
        <f t="shared" si="7"/>
        <v>410931.5</v>
      </c>
      <c r="Q15" s="28">
        <v>99014.5</v>
      </c>
      <c r="R15" s="28">
        <v>139334.75</v>
      </c>
      <c r="S15" s="28">
        <f t="shared" si="8"/>
        <v>238349.25</v>
      </c>
      <c r="T15" s="28">
        <v>138361</v>
      </c>
      <c r="U15" s="28">
        <v>139517</v>
      </c>
      <c r="V15" s="28">
        <f t="shared" si="9"/>
        <v>277878</v>
      </c>
      <c r="W15" s="28">
        <v>131321</v>
      </c>
      <c r="X15" s="28">
        <v>127375</v>
      </c>
      <c r="Y15" s="28">
        <f t="shared" si="10"/>
        <v>258696</v>
      </c>
      <c r="Z15" s="28">
        <v>143496.75</v>
      </c>
      <c r="AA15" s="28">
        <v>160925</v>
      </c>
      <c r="AB15" s="28">
        <f t="shared" si="11"/>
        <v>304421.75</v>
      </c>
      <c r="AC15" s="28">
        <v>141005</v>
      </c>
      <c r="AD15" s="28">
        <v>156194</v>
      </c>
      <c r="AE15" s="28">
        <f t="shared" si="12"/>
        <v>297199</v>
      </c>
      <c r="AF15" s="28">
        <v>93848</v>
      </c>
      <c r="AG15" s="28">
        <v>142728</v>
      </c>
      <c r="AH15" s="28">
        <f t="shared" si="13"/>
        <v>236576</v>
      </c>
      <c r="AI15" s="28">
        <v>83740.25</v>
      </c>
      <c r="AJ15" s="28">
        <v>173142.5</v>
      </c>
      <c r="AK15" s="28">
        <f t="shared" si="14"/>
        <v>256882.75</v>
      </c>
      <c r="AM15" s="61">
        <f t="shared" si="0"/>
        <v>1728319.5</v>
      </c>
      <c r="AN15" s="61">
        <f t="shared" si="1"/>
        <v>1852510</v>
      </c>
      <c r="AO15" s="61">
        <f t="shared" si="2"/>
        <v>3580829.5</v>
      </c>
    </row>
    <row r="16" spans="1:41" x14ac:dyDescent="0.35">
      <c r="A16" s="38" t="s">
        <v>11</v>
      </c>
      <c r="B16" s="28">
        <v>338256.5</v>
      </c>
      <c r="C16" s="28">
        <v>307398.25</v>
      </c>
      <c r="D16" s="28">
        <f t="shared" si="3"/>
        <v>645654.75</v>
      </c>
      <c r="E16" s="28">
        <v>200696</v>
      </c>
      <c r="F16" s="28">
        <v>213253</v>
      </c>
      <c r="G16" s="28">
        <f t="shared" si="4"/>
        <v>413949</v>
      </c>
      <c r="H16" s="28">
        <v>195315</v>
      </c>
      <c r="I16" s="28">
        <v>211114.25</v>
      </c>
      <c r="J16" s="28">
        <f t="shared" si="5"/>
        <v>406429.25</v>
      </c>
      <c r="K16" s="28">
        <v>249911.5</v>
      </c>
      <c r="L16" s="28">
        <v>198388.5</v>
      </c>
      <c r="M16" s="28">
        <f t="shared" si="6"/>
        <v>448300</v>
      </c>
      <c r="N16" s="28">
        <v>219882.75</v>
      </c>
      <c r="O16" s="28">
        <v>210732.5</v>
      </c>
      <c r="P16" s="28">
        <f t="shared" si="7"/>
        <v>430615.25</v>
      </c>
      <c r="Q16" s="28">
        <v>208561.75</v>
      </c>
      <c r="R16" s="28">
        <v>196474</v>
      </c>
      <c r="S16" s="28">
        <f t="shared" si="8"/>
        <v>405035.75</v>
      </c>
      <c r="T16" s="28">
        <v>221327.25</v>
      </c>
      <c r="U16" s="28">
        <v>233551.25</v>
      </c>
      <c r="V16" s="28">
        <f t="shared" si="9"/>
        <v>454878.5</v>
      </c>
      <c r="W16" s="28">
        <v>147389</v>
      </c>
      <c r="X16" s="28">
        <v>152227.25</v>
      </c>
      <c r="Y16" s="28">
        <f t="shared" si="10"/>
        <v>299616.25</v>
      </c>
      <c r="Z16" s="28">
        <v>216703.5</v>
      </c>
      <c r="AA16" s="28">
        <v>235800.75</v>
      </c>
      <c r="AB16" s="28">
        <f t="shared" si="11"/>
        <v>452504.25</v>
      </c>
      <c r="AC16" s="28">
        <v>280837.5</v>
      </c>
      <c r="AD16" s="28">
        <v>224439.5</v>
      </c>
      <c r="AE16" s="28">
        <f t="shared" si="12"/>
        <v>505277</v>
      </c>
      <c r="AF16" s="28">
        <v>134381.25</v>
      </c>
      <c r="AG16" s="28">
        <v>212932</v>
      </c>
      <c r="AH16" s="28">
        <f t="shared" si="13"/>
        <v>347313.25</v>
      </c>
      <c r="AI16" s="28">
        <v>165184.5</v>
      </c>
      <c r="AJ16" s="28">
        <v>226329</v>
      </c>
      <c r="AK16" s="28">
        <f t="shared" si="14"/>
        <v>391513.5</v>
      </c>
      <c r="AM16" s="61">
        <f t="shared" si="0"/>
        <v>2578446.5</v>
      </c>
      <c r="AN16" s="61">
        <f t="shared" si="1"/>
        <v>2622640.25</v>
      </c>
      <c r="AO16" s="61">
        <f t="shared" si="2"/>
        <v>5201086.75</v>
      </c>
    </row>
    <row r="17" spans="1:41" x14ac:dyDescent="0.35">
      <c r="A17" s="38" t="s">
        <v>12</v>
      </c>
      <c r="B17" s="28">
        <v>305531.25</v>
      </c>
      <c r="C17" s="28">
        <v>355797.5</v>
      </c>
      <c r="D17" s="28">
        <f t="shared" si="3"/>
        <v>661328.75</v>
      </c>
      <c r="E17" s="28">
        <v>399388</v>
      </c>
      <c r="F17" s="28">
        <v>296822</v>
      </c>
      <c r="G17" s="28">
        <f t="shared" si="4"/>
        <v>696210</v>
      </c>
      <c r="H17" s="28">
        <v>363112.25</v>
      </c>
      <c r="I17" s="28">
        <v>276060.75</v>
      </c>
      <c r="J17" s="28">
        <f t="shared" si="5"/>
        <v>639173</v>
      </c>
      <c r="K17" s="28">
        <v>266137.75</v>
      </c>
      <c r="L17" s="28">
        <v>234512.75</v>
      </c>
      <c r="M17" s="28">
        <f t="shared" si="6"/>
        <v>500650.5</v>
      </c>
      <c r="N17" s="28">
        <v>328924.75</v>
      </c>
      <c r="O17" s="28">
        <v>311713.25</v>
      </c>
      <c r="P17" s="28">
        <f t="shared" si="7"/>
        <v>640638</v>
      </c>
      <c r="Q17" s="28">
        <v>261543</v>
      </c>
      <c r="R17" s="28">
        <v>206384</v>
      </c>
      <c r="S17" s="28">
        <f t="shared" si="8"/>
        <v>467927</v>
      </c>
      <c r="T17" s="28">
        <v>305842.75</v>
      </c>
      <c r="U17" s="28">
        <v>278797</v>
      </c>
      <c r="V17" s="28">
        <f t="shared" si="9"/>
        <v>584639.75</v>
      </c>
      <c r="W17" s="28">
        <v>207006.25</v>
      </c>
      <c r="X17" s="28">
        <v>191380.25</v>
      </c>
      <c r="Y17" s="28">
        <f t="shared" si="10"/>
        <v>398386.5</v>
      </c>
      <c r="Z17" s="28">
        <v>286355.5</v>
      </c>
      <c r="AA17" s="28">
        <v>268185.75</v>
      </c>
      <c r="AB17" s="28">
        <f t="shared" si="11"/>
        <v>554541.25</v>
      </c>
      <c r="AC17" s="28">
        <v>294239</v>
      </c>
      <c r="AD17" s="28">
        <v>242138.75</v>
      </c>
      <c r="AE17" s="28">
        <f t="shared" si="12"/>
        <v>536377.75</v>
      </c>
      <c r="AF17" s="28">
        <v>320057</v>
      </c>
      <c r="AG17" s="28">
        <v>288772</v>
      </c>
      <c r="AH17" s="28">
        <f t="shared" si="13"/>
        <v>608829</v>
      </c>
      <c r="AI17" s="28">
        <v>309541.25</v>
      </c>
      <c r="AJ17" s="28">
        <v>296679.5</v>
      </c>
      <c r="AK17" s="28">
        <f t="shared" si="14"/>
        <v>606220.75</v>
      </c>
      <c r="AM17" s="61">
        <f t="shared" si="0"/>
        <v>3647678.75</v>
      </c>
      <c r="AN17" s="61">
        <f t="shared" si="1"/>
        <v>3247243.5</v>
      </c>
      <c r="AO17" s="61">
        <f t="shared" si="2"/>
        <v>6894922.25</v>
      </c>
    </row>
    <row r="18" spans="1:41" x14ac:dyDescent="0.35">
      <c r="A18" s="38" t="s">
        <v>13</v>
      </c>
      <c r="B18" s="28">
        <v>143558.25</v>
      </c>
      <c r="C18" s="28">
        <v>109926.75</v>
      </c>
      <c r="D18" s="28">
        <f t="shared" si="3"/>
        <v>253485</v>
      </c>
      <c r="E18" s="28">
        <v>105869.25</v>
      </c>
      <c r="F18" s="28">
        <v>83616.25</v>
      </c>
      <c r="G18" s="28">
        <f t="shared" si="4"/>
        <v>189485.5</v>
      </c>
      <c r="H18" s="28">
        <v>55555.25</v>
      </c>
      <c r="I18" s="28">
        <v>68637</v>
      </c>
      <c r="J18" s="28">
        <f t="shared" si="5"/>
        <v>124192.25</v>
      </c>
      <c r="K18" s="28">
        <v>88896</v>
      </c>
      <c r="L18" s="28">
        <v>80273.5</v>
      </c>
      <c r="M18" s="28">
        <f t="shared" si="6"/>
        <v>169169.5</v>
      </c>
      <c r="N18" s="28">
        <v>57920.5</v>
      </c>
      <c r="O18" s="28">
        <v>83722.5</v>
      </c>
      <c r="P18" s="28">
        <f t="shared" si="7"/>
        <v>141643</v>
      </c>
      <c r="Q18" s="28">
        <v>53328.25</v>
      </c>
      <c r="R18" s="28">
        <v>51815</v>
      </c>
      <c r="S18" s="28">
        <f t="shared" si="8"/>
        <v>105143.25</v>
      </c>
      <c r="T18" s="28">
        <v>109460.25</v>
      </c>
      <c r="U18" s="28">
        <v>73415.75</v>
      </c>
      <c r="V18" s="28">
        <f t="shared" si="9"/>
        <v>182876</v>
      </c>
      <c r="W18" s="28">
        <v>45847.75</v>
      </c>
      <c r="X18" s="28">
        <v>55524.75</v>
      </c>
      <c r="Y18" s="28">
        <f t="shared" si="10"/>
        <v>101372.5</v>
      </c>
      <c r="Z18" s="28">
        <v>92934</v>
      </c>
      <c r="AA18" s="28">
        <v>79484.75</v>
      </c>
      <c r="AB18" s="28">
        <f t="shared" si="11"/>
        <v>172418.75</v>
      </c>
      <c r="AC18" s="28">
        <v>77174.25</v>
      </c>
      <c r="AD18" s="28">
        <v>72187</v>
      </c>
      <c r="AE18" s="28">
        <f t="shared" si="12"/>
        <v>149361.25</v>
      </c>
      <c r="AF18" s="28">
        <v>61890.5</v>
      </c>
      <c r="AG18" s="28">
        <v>72033.75</v>
      </c>
      <c r="AH18" s="28">
        <f t="shared" si="13"/>
        <v>133924.25</v>
      </c>
      <c r="AI18" s="28">
        <v>76079</v>
      </c>
      <c r="AJ18" s="28">
        <v>83002.25</v>
      </c>
      <c r="AK18" s="28">
        <f t="shared" si="14"/>
        <v>159081.25</v>
      </c>
      <c r="AM18" s="61">
        <f t="shared" si="0"/>
        <v>968513.25</v>
      </c>
      <c r="AN18" s="61">
        <f t="shared" si="1"/>
        <v>913639.25</v>
      </c>
      <c r="AO18" s="61">
        <f t="shared" si="2"/>
        <v>1882152.5</v>
      </c>
    </row>
    <row r="19" spans="1:41" x14ac:dyDescent="0.35">
      <c r="A19" s="38" t="s">
        <v>14</v>
      </c>
      <c r="B19" s="28">
        <v>472702</v>
      </c>
      <c r="C19" s="28">
        <v>397718</v>
      </c>
      <c r="D19" s="28">
        <f t="shared" si="3"/>
        <v>870420</v>
      </c>
      <c r="E19" s="28">
        <v>331479.75</v>
      </c>
      <c r="F19" s="28">
        <v>288476.25</v>
      </c>
      <c r="G19" s="28">
        <f t="shared" si="4"/>
        <v>619956</v>
      </c>
      <c r="H19" s="28">
        <v>307857.5</v>
      </c>
      <c r="I19" s="28">
        <v>253655.75</v>
      </c>
      <c r="J19" s="28">
        <f t="shared" si="5"/>
        <v>561513.25</v>
      </c>
      <c r="K19" s="28">
        <v>254048.25</v>
      </c>
      <c r="L19" s="28">
        <v>228154</v>
      </c>
      <c r="M19" s="28">
        <f t="shared" si="6"/>
        <v>482202.25</v>
      </c>
      <c r="N19" s="28">
        <v>332949.25</v>
      </c>
      <c r="O19" s="28">
        <v>270131.5</v>
      </c>
      <c r="P19" s="28">
        <f t="shared" si="7"/>
        <v>603080.75</v>
      </c>
      <c r="Q19" s="28">
        <v>214807.75</v>
      </c>
      <c r="R19" s="28">
        <v>217130.75</v>
      </c>
      <c r="S19" s="28">
        <f t="shared" si="8"/>
        <v>431938.5</v>
      </c>
      <c r="T19" s="28">
        <v>294001.75</v>
      </c>
      <c r="U19" s="28">
        <v>290320.75</v>
      </c>
      <c r="V19" s="28">
        <f t="shared" si="9"/>
        <v>584322.5</v>
      </c>
      <c r="W19" s="28">
        <v>157746.25</v>
      </c>
      <c r="X19" s="28">
        <v>191962</v>
      </c>
      <c r="Y19" s="28">
        <f t="shared" si="10"/>
        <v>349708.25</v>
      </c>
      <c r="Z19" s="28">
        <v>389302.75</v>
      </c>
      <c r="AA19" s="28">
        <v>297460.75</v>
      </c>
      <c r="AB19" s="28">
        <f t="shared" si="11"/>
        <v>686763.5</v>
      </c>
      <c r="AC19" s="28">
        <v>331546.5</v>
      </c>
      <c r="AD19" s="28">
        <v>248272.75</v>
      </c>
      <c r="AE19" s="28">
        <f t="shared" si="12"/>
        <v>579819.25</v>
      </c>
      <c r="AF19" s="28">
        <v>346095.75</v>
      </c>
      <c r="AG19" s="28">
        <v>276745.25</v>
      </c>
      <c r="AH19" s="28">
        <f t="shared" si="13"/>
        <v>622841</v>
      </c>
      <c r="AI19" s="28">
        <v>255352.75</v>
      </c>
      <c r="AJ19" s="28">
        <v>286586.5</v>
      </c>
      <c r="AK19" s="28">
        <f t="shared" si="14"/>
        <v>541939.25</v>
      </c>
      <c r="AM19" s="61">
        <f t="shared" si="0"/>
        <v>3687890.25</v>
      </c>
      <c r="AN19" s="61">
        <f t="shared" si="1"/>
        <v>3246614.25</v>
      </c>
      <c r="AO19" s="61">
        <f t="shared" si="2"/>
        <v>6934504.5</v>
      </c>
    </row>
    <row r="20" spans="1:41" x14ac:dyDescent="0.35">
      <c r="A20" s="38" t="s">
        <v>15</v>
      </c>
      <c r="B20" s="28">
        <v>82937</v>
      </c>
      <c r="C20" s="28">
        <v>102905</v>
      </c>
      <c r="D20" s="28">
        <f t="shared" si="3"/>
        <v>185842</v>
      </c>
      <c r="E20" s="28">
        <v>80678.75</v>
      </c>
      <c r="F20" s="28">
        <v>97288.25</v>
      </c>
      <c r="G20" s="28">
        <f t="shared" si="4"/>
        <v>177967</v>
      </c>
      <c r="H20" s="28">
        <v>96535</v>
      </c>
      <c r="I20" s="28">
        <v>83643.75</v>
      </c>
      <c r="J20" s="28">
        <f t="shared" si="5"/>
        <v>180178.75</v>
      </c>
      <c r="K20" s="28">
        <v>62229.5</v>
      </c>
      <c r="L20" s="28">
        <v>85648.25</v>
      </c>
      <c r="M20" s="28">
        <f t="shared" si="6"/>
        <v>147877.75</v>
      </c>
      <c r="N20" s="28">
        <v>69904.75</v>
      </c>
      <c r="O20" s="28">
        <v>99394.5</v>
      </c>
      <c r="P20" s="28">
        <f t="shared" si="7"/>
        <v>169299.25</v>
      </c>
      <c r="Q20" s="28">
        <v>33726</v>
      </c>
      <c r="R20" s="28">
        <v>61569</v>
      </c>
      <c r="S20" s="28">
        <f t="shared" si="8"/>
        <v>95295</v>
      </c>
      <c r="T20" s="28">
        <v>69265.25</v>
      </c>
      <c r="U20" s="28">
        <v>98345.5</v>
      </c>
      <c r="V20" s="28">
        <f t="shared" si="9"/>
        <v>167610.75</v>
      </c>
      <c r="W20" s="28">
        <v>57619.5</v>
      </c>
      <c r="X20" s="28">
        <v>92163.5</v>
      </c>
      <c r="Y20" s="28">
        <f t="shared" si="10"/>
        <v>149783</v>
      </c>
      <c r="Z20" s="28">
        <v>57016</v>
      </c>
      <c r="AA20" s="28">
        <v>84896.75</v>
      </c>
      <c r="AB20" s="28">
        <f t="shared" si="11"/>
        <v>141912.75</v>
      </c>
      <c r="AC20" s="28">
        <v>126080.5</v>
      </c>
      <c r="AD20" s="28">
        <v>103450.5</v>
      </c>
      <c r="AE20" s="28">
        <f t="shared" si="12"/>
        <v>229531</v>
      </c>
      <c r="AF20" s="28">
        <v>101902</v>
      </c>
      <c r="AG20" s="28">
        <v>96580.5</v>
      </c>
      <c r="AH20" s="28">
        <f t="shared" si="13"/>
        <v>198482.5</v>
      </c>
      <c r="AI20" s="28">
        <v>44692.5</v>
      </c>
      <c r="AJ20" s="28">
        <v>94543.75</v>
      </c>
      <c r="AK20" s="28">
        <f t="shared" si="14"/>
        <v>139236.25</v>
      </c>
      <c r="AM20" s="61">
        <f t="shared" si="0"/>
        <v>882586.75</v>
      </c>
      <c r="AN20" s="61">
        <f t="shared" si="1"/>
        <v>1100429.25</v>
      </c>
      <c r="AO20" s="61">
        <f t="shared" si="2"/>
        <v>1983016</v>
      </c>
    </row>
    <row r="21" spans="1:41" x14ac:dyDescent="0.35">
      <c r="A21" s="38" t="s">
        <v>16</v>
      </c>
      <c r="B21" s="28">
        <v>46086.75</v>
      </c>
      <c r="C21" s="28">
        <v>54497.25</v>
      </c>
      <c r="D21" s="28">
        <f t="shared" si="3"/>
        <v>100584</v>
      </c>
      <c r="E21" s="28">
        <v>41822.75</v>
      </c>
      <c r="F21" s="28">
        <v>51285.5</v>
      </c>
      <c r="G21" s="28">
        <f t="shared" si="4"/>
        <v>93108.25</v>
      </c>
      <c r="H21" s="28">
        <v>9967.75</v>
      </c>
      <c r="I21" s="28">
        <v>21884.75</v>
      </c>
      <c r="J21" s="28">
        <f t="shared" si="5"/>
        <v>31852.5</v>
      </c>
      <c r="K21" s="28">
        <v>24524.75</v>
      </c>
      <c r="L21" s="28">
        <v>31048.25</v>
      </c>
      <c r="M21" s="28">
        <f t="shared" si="6"/>
        <v>55573</v>
      </c>
      <c r="N21" s="28">
        <v>31614.75</v>
      </c>
      <c r="O21" s="28">
        <v>35705</v>
      </c>
      <c r="P21" s="28">
        <f t="shared" si="7"/>
        <v>67319.75</v>
      </c>
      <c r="Q21" s="28">
        <v>30152.5</v>
      </c>
      <c r="R21" s="28">
        <v>31026.75</v>
      </c>
      <c r="S21" s="28">
        <f t="shared" si="8"/>
        <v>61179.25</v>
      </c>
      <c r="T21" s="28">
        <v>45833.25</v>
      </c>
      <c r="U21" s="28">
        <v>32483.75</v>
      </c>
      <c r="V21" s="28">
        <f t="shared" si="9"/>
        <v>78317</v>
      </c>
      <c r="W21" s="28">
        <v>19163.75</v>
      </c>
      <c r="X21" s="28">
        <v>28587.25</v>
      </c>
      <c r="Y21" s="28">
        <f t="shared" si="10"/>
        <v>47751</v>
      </c>
      <c r="Z21" s="28">
        <v>8076.75</v>
      </c>
      <c r="AA21" s="28">
        <v>36151.5</v>
      </c>
      <c r="AB21" s="28">
        <f t="shared" si="11"/>
        <v>44228.25</v>
      </c>
      <c r="AC21" s="28">
        <v>27233.75</v>
      </c>
      <c r="AD21" s="28">
        <v>25396.5</v>
      </c>
      <c r="AE21" s="28">
        <f t="shared" si="12"/>
        <v>52630.25</v>
      </c>
      <c r="AF21" s="28">
        <v>33522</v>
      </c>
      <c r="AG21" s="28">
        <v>40855.5</v>
      </c>
      <c r="AH21" s="28">
        <f t="shared" si="13"/>
        <v>74377.5</v>
      </c>
      <c r="AI21" s="28">
        <v>76652.5</v>
      </c>
      <c r="AJ21" s="28">
        <v>35781.25</v>
      </c>
      <c r="AK21" s="28">
        <f t="shared" si="14"/>
        <v>112433.75</v>
      </c>
      <c r="AM21" s="61">
        <f t="shared" si="0"/>
        <v>394651.25</v>
      </c>
      <c r="AN21" s="61">
        <f t="shared" si="1"/>
        <v>424703.25</v>
      </c>
      <c r="AO21" s="61">
        <f t="shared" si="2"/>
        <v>819354.5</v>
      </c>
    </row>
    <row r="22" spans="1:41" x14ac:dyDescent="0.35">
      <c r="A22" s="38" t="s">
        <v>17</v>
      </c>
      <c r="B22" s="28"/>
      <c r="C22" s="28"/>
      <c r="D22" s="28">
        <f t="shared" si="3"/>
        <v>0</v>
      </c>
      <c r="E22" s="28"/>
      <c r="F22" s="28"/>
      <c r="G22" s="28">
        <f t="shared" si="4"/>
        <v>0</v>
      </c>
      <c r="H22" s="28"/>
      <c r="I22" s="28"/>
      <c r="J22" s="28">
        <f t="shared" si="5"/>
        <v>0</v>
      </c>
      <c r="K22" s="28"/>
      <c r="L22" s="28"/>
      <c r="M22" s="28">
        <f t="shared" si="6"/>
        <v>0</v>
      </c>
      <c r="N22" s="28"/>
      <c r="O22" s="28"/>
      <c r="P22" s="28">
        <f t="shared" si="7"/>
        <v>0</v>
      </c>
      <c r="Q22" s="28"/>
      <c r="R22" s="28"/>
      <c r="S22" s="28">
        <f t="shared" si="8"/>
        <v>0</v>
      </c>
      <c r="T22" s="28"/>
      <c r="U22" s="28"/>
      <c r="V22" s="28">
        <f t="shared" si="9"/>
        <v>0</v>
      </c>
      <c r="W22" s="28"/>
      <c r="X22" s="28"/>
      <c r="Y22" s="28">
        <f t="shared" si="10"/>
        <v>0</v>
      </c>
      <c r="Z22" s="28"/>
      <c r="AA22" s="28"/>
      <c r="AB22" s="28">
        <f t="shared" si="11"/>
        <v>0</v>
      </c>
      <c r="AC22" s="28"/>
      <c r="AD22" s="28"/>
      <c r="AE22" s="28">
        <f t="shared" si="12"/>
        <v>0</v>
      </c>
      <c r="AF22" s="28"/>
      <c r="AG22" s="28"/>
      <c r="AH22" s="28">
        <f t="shared" si="13"/>
        <v>0</v>
      </c>
      <c r="AI22" s="28"/>
      <c r="AJ22" s="28"/>
      <c r="AK22" s="28">
        <f t="shared" si="14"/>
        <v>0</v>
      </c>
      <c r="AM22" s="61">
        <f t="shared" si="0"/>
        <v>0</v>
      </c>
      <c r="AN22" s="61">
        <f t="shared" si="1"/>
        <v>0</v>
      </c>
      <c r="AO22" s="61">
        <f>SUM(AM22:AN22)</f>
        <v>0</v>
      </c>
    </row>
    <row r="23" spans="1:41" ht="23.25" x14ac:dyDescent="0.5">
      <c r="B23" s="44">
        <f>SUM(B5:B22)</f>
        <v>5875371</v>
      </c>
      <c r="C23" s="44">
        <f>SUM(C5:C22)</f>
        <v>5416001.25</v>
      </c>
      <c r="D23" s="45">
        <f t="shared" ref="D23" si="15">SUM(D5:D22)</f>
        <v>11291372.25</v>
      </c>
      <c r="E23" s="44">
        <f>SUM(E5:E22)</f>
        <v>4555670.75</v>
      </c>
      <c r="F23" s="44">
        <f>SUM(F5:F22)</f>
        <v>4467871.7</v>
      </c>
      <c r="G23" s="45">
        <f t="shared" ref="G23" si="16">SUM(G5:G22)</f>
        <v>9023542.4499999993</v>
      </c>
      <c r="H23" s="44">
        <f>SUM(H5:H22)</f>
        <v>4196052.5999999996</v>
      </c>
      <c r="I23" s="44">
        <f>SUM(I5:I22)</f>
        <v>3948902.9</v>
      </c>
      <c r="J23" s="45">
        <f t="shared" ref="J23" si="17">SUM(J5:J22)</f>
        <v>8144955.5</v>
      </c>
      <c r="K23" s="44">
        <f>SUM(K5:K22)</f>
        <v>3878273.2</v>
      </c>
      <c r="L23" s="44">
        <f>SUM(L5:L22)</f>
        <v>3568557.75</v>
      </c>
      <c r="M23" s="45">
        <f t="shared" ref="M23" si="18">SUM(M5:M22)</f>
        <v>7446830.9500000002</v>
      </c>
      <c r="N23" s="44">
        <f>SUM(N5:N22)</f>
        <v>4263403.3</v>
      </c>
      <c r="O23" s="44">
        <f>SUM(O5:O22)</f>
        <v>4127671.75</v>
      </c>
      <c r="P23" s="45">
        <f t="shared" ref="P23" si="19">SUM(P5:P22)</f>
        <v>8391075.0500000007</v>
      </c>
      <c r="Q23" s="44">
        <f>SUM(Q5:Q22)</f>
        <v>3499197.5</v>
      </c>
      <c r="R23" s="44">
        <f>SUM(R5:R22)</f>
        <v>3328842.5</v>
      </c>
      <c r="S23" s="45">
        <f t="shared" ref="S23" si="20">SUM(S5:S22)</f>
        <v>6828040</v>
      </c>
      <c r="T23" s="44">
        <f>SUM(T5:T22)</f>
        <v>4349974.75</v>
      </c>
      <c r="U23" s="44">
        <f>SUM(U5:U22)</f>
        <v>4219244.5</v>
      </c>
      <c r="V23" s="45">
        <f t="shared" ref="V23" si="21">SUM(V5:V22)</f>
        <v>8569219.25</v>
      </c>
      <c r="W23" s="44">
        <f>SUM(W5:W22)</f>
        <v>2907518.75</v>
      </c>
      <c r="X23" s="44">
        <f>SUM(X5:X22)</f>
        <v>3095213.75</v>
      </c>
      <c r="Y23" s="45">
        <f t="shared" ref="Y23" si="22">SUM(Y5:Y22)</f>
        <v>6002732.5</v>
      </c>
      <c r="Z23" s="44">
        <f>SUM(Z5:Z22)</f>
        <v>4538725.25</v>
      </c>
      <c r="AA23" s="44">
        <f>SUM(AA5:AA22)</f>
        <v>4375994.45</v>
      </c>
      <c r="AB23" s="45">
        <f t="shared" ref="AB23" si="23">SUM(AB5:AB22)</f>
        <v>8914719.7000000011</v>
      </c>
      <c r="AC23" s="44">
        <f>SUM(AC5:AC22)</f>
        <v>4118969.75</v>
      </c>
      <c r="AD23" s="44">
        <f>SUM(AD5:AD22)</f>
        <v>3874153.45</v>
      </c>
      <c r="AE23" s="45">
        <f t="shared" ref="AE23" si="24">SUM(AE5:AE22)</f>
        <v>7993123.2000000002</v>
      </c>
      <c r="AF23" s="44">
        <f>SUM(AF5:AF22)</f>
        <v>3689368.25</v>
      </c>
      <c r="AG23" s="44">
        <f>SUM(AG5:AG22)</f>
        <v>3931033.6000000001</v>
      </c>
      <c r="AH23" s="45">
        <f t="shared" ref="AH23" si="25">SUM(AH5:AH22)</f>
        <v>7620401.8499999996</v>
      </c>
      <c r="AI23" s="44">
        <f>SUM(AI5:AI22)</f>
        <v>4695683</v>
      </c>
      <c r="AJ23" s="44">
        <f>SUM(AJ5:AJ22)</f>
        <v>4403580</v>
      </c>
      <c r="AK23" s="45">
        <f t="shared" ref="AK23" si="26">SUM(AK5:AK22)</f>
        <v>9099263</v>
      </c>
      <c r="AM23" s="61">
        <f t="shared" si="0"/>
        <v>50568208.100000001</v>
      </c>
      <c r="AN23" s="61">
        <f t="shared" si="1"/>
        <v>48757067.600000009</v>
      </c>
      <c r="AO23" s="63">
        <f>SUM(AM23:AN23)</f>
        <v>99325275.700000018</v>
      </c>
    </row>
  </sheetData>
  <mergeCells count="53">
    <mergeCell ref="AF2:AH2"/>
    <mergeCell ref="AF3:AF4"/>
    <mergeCell ref="AG3:AG4"/>
    <mergeCell ref="AH3:AH4"/>
    <mergeCell ref="AI2:AK2"/>
    <mergeCell ref="AI3:AI4"/>
    <mergeCell ref="AJ3:AJ4"/>
    <mergeCell ref="AK3:AK4"/>
    <mergeCell ref="N2:P2"/>
    <mergeCell ref="N3:N4"/>
    <mergeCell ref="O3:O4"/>
    <mergeCell ref="P3:P4"/>
    <mergeCell ref="Q2:S2"/>
    <mergeCell ref="Q3:Q4"/>
    <mergeCell ref="R3:R4"/>
    <mergeCell ref="S3:S4"/>
    <mergeCell ref="A3:A4"/>
    <mergeCell ref="B2:D2"/>
    <mergeCell ref="D3:D4"/>
    <mergeCell ref="B3:B4"/>
    <mergeCell ref="C3:C4"/>
    <mergeCell ref="E2:G2"/>
    <mergeCell ref="E3:E4"/>
    <mergeCell ref="F3:F4"/>
    <mergeCell ref="G3:G4"/>
    <mergeCell ref="AM3:AM4"/>
    <mergeCell ref="H2:J2"/>
    <mergeCell ref="H3:H4"/>
    <mergeCell ref="K2:M2"/>
    <mergeCell ref="K3:K4"/>
    <mergeCell ref="L3:L4"/>
    <mergeCell ref="M3:M4"/>
    <mergeCell ref="I3:I4"/>
    <mergeCell ref="J3:J4"/>
    <mergeCell ref="Z2:AB2"/>
    <mergeCell ref="Z3:Z4"/>
    <mergeCell ref="AA3:AA4"/>
    <mergeCell ref="T2:V2"/>
    <mergeCell ref="T3:T4"/>
    <mergeCell ref="U3:U4"/>
    <mergeCell ref="V3:V4"/>
    <mergeCell ref="AM2:AO2"/>
    <mergeCell ref="AN3:AN4"/>
    <mergeCell ref="AO3:AO4"/>
    <mergeCell ref="AB3:AB4"/>
    <mergeCell ref="W2:Y2"/>
    <mergeCell ref="W3:W4"/>
    <mergeCell ref="X3:X4"/>
    <mergeCell ref="Y3:Y4"/>
    <mergeCell ref="AC2:AE2"/>
    <mergeCell ref="AC3:AC4"/>
    <mergeCell ref="AD3:AD4"/>
    <mergeCell ref="AE3:AE4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AO23"/>
  <sheetViews>
    <sheetView zoomScale="90" zoomScaleNormal="90" workbookViewId="0">
      <pane xSplit="1" ySplit="4" topLeftCell="AE5" activePane="bottomRight" state="frozen"/>
      <selection pane="topRight" activeCell="B1" sqref="B1"/>
      <selection pane="bottomLeft" activeCell="A5" sqref="A5"/>
      <selection pane="bottomRight" activeCell="AK16" sqref="AK16"/>
    </sheetView>
  </sheetViews>
  <sheetFormatPr defaultRowHeight="21" x14ac:dyDescent="0.35"/>
  <cols>
    <col min="1" max="1" width="29" style="25" customWidth="1"/>
    <col min="2" max="37" width="13.375" style="25" customWidth="1"/>
    <col min="38" max="38" width="9" style="25"/>
    <col min="39" max="39" width="13.75" style="25" bestFit="1" customWidth="1"/>
    <col min="40" max="40" width="13.375" style="25" bestFit="1" customWidth="1"/>
    <col min="41" max="41" width="14.5" style="25" customWidth="1"/>
    <col min="42" max="16384" width="9" style="25"/>
  </cols>
  <sheetData>
    <row r="1" spans="1:41" ht="21" customHeight="1" x14ac:dyDescent="0.35">
      <c r="A1" s="102" t="s">
        <v>38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</row>
    <row r="2" spans="1:41" ht="21" customHeight="1" x14ac:dyDescent="0.35">
      <c r="A2" s="102"/>
      <c r="B2" s="115" t="s">
        <v>109</v>
      </c>
      <c r="C2" s="115"/>
      <c r="D2" s="115"/>
      <c r="E2" s="192" t="s">
        <v>110</v>
      </c>
      <c r="F2" s="192"/>
      <c r="G2" s="192"/>
      <c r="H2" s="193" t="s">
        <v>111</v>
      </c>
      <c r="I2" s="193"/>
      <c r="J2" s="193"/>
      <c r="K2" s="180" t="s">
        <v>112</v>
      </c>
      <c r="L2" s="180"/>
      <c r="M2" s="180"/>
      <c r="N2" s="127" t="s">
        <v>113</v>
      </c>
      <c r="O2" s="127"/>
      <c r="P2" s="127"/>
      <c r="Q2" s="190" t="s">
        <v>114</v>
      </c>
      <c r="R2" s="190"/>
      <c r="S2" s="190"/>
      <c r="T2" s="188" t="s">
        <v>115</v>
      </c>
      <c r="U2" s="188"/>
      <c r="V2" s="188"/>
      <c r="W2" s="130" t="s">
        <v>116</v>
      </c>
      <c r="X2" s="130"/>
      <c r="Y2" s="130"/>
      <c r="Z2" s="127" t="s">
        <v>117</v>
      </c>
      <c r="AA2" s="127"/>
      <c r="AB2" s="127"/>
      <c r="AC2" s="190" t="s">
        <v>118</v>
      </c>
      <c r="AD2" s="190"/>
      <c r="AE2" s="190"/>
      <c r="AF2" s="188" t="s">
        <v>119</v>
      </c>
      <c r="AG2" s="188"/>
      <c r="AH2" s="188"/>
      <c r="AI2" s="193" t="s">
        <v>120</v>
      </c>
      <c r="AJ2" s="193"/>
      <c r="AK2" s="193"/>
      <c r="AM2" s="143" t="s">
        <v>107</v>
      </c>
      <c r="AN2" s="143"/>
      <c r="AO2" s="143"/>
    </row>
    <row r="3" spans="1:41" ht="21" customHeight="1" x14ac:dyDescent="0.35">
      <c r="A3" s="172" t="s">
        <v>0</v>
      </c>
      <c r="B3" s="111" t="s">
        <v>35</v>
      </c>
      <c r="C3" s="179" t="s">
        <v>36</v>
      </c>
      <c r="D3" s="113" t="s">
        <v>37</v>
      </c>
      <c r="E3" s="111" t="s">
        <v>35</v>
      </c>
      <c r="F3" s="124" t="s">
        <v>36</v>
      </c>
      <c r="G3" s="113" t="s">
        <v>37</v>
      </c>
      <c r="H3" s="111" t="s">
        <v>35</v>
      </c>
      <c r="I3" s="131" t="s">
        <v>36</v>
      </c>
      <c r="J3" s="113" t="s">
        <v>37</v>
      </c>
      <c r="K3" s="111" t="s">
        <v>35</v>
      </c>
      <c r="L3" s="176" t="s">
        <v>36</v>
      </c>
      <c r="M3" s="113" t="s">
        <v>37</v>
      </c>
      <c r="N3" s="111" t="s">
        <v>35</v>
      </c>
      <c r="O3" s="128" t="s">
        <v>36</v>
      </c>
      <c r="P3" s="113" t="s">
        <v>37</v>
      </c>
      <c r="Q3" s="111" t="s">
        <v>35</v>
      </c>
      <c r="R3" s="191" t="s">
        <v>36</v>
      </c>
      <c r="S3" s="113" t="s">
        <v>37</v>
      </c>
      <c r="T3" s="111" t="s">
        <v>35</v>
      </c>
      <c r="U3" s="189" t="s">
        <v>36</v>
      </c>
      <c r="V3" s="113" t="s">
        <v>37</v>
      </c>
      <c r="W3" s="111" t="s">
        <v>35</v>
      </c>
      <c r="X3" s="132" t="s">
        <v>36</v>
      </c>
      <c r="Y3" s="113" t="s">
        <v>37</v>
      </c>
      <c r="Z3" s="111" t="s">
        <v>35</v>
      </c>
      <c r="AA3" s="128" t="s">
        <v>36</v>
      </c>
      <c r="AB3" s="113" t="s">
        <v>37</v>
      </c>
      <c r="AC3" s="111" t="s">
        <v>35</v>
      </c>
      <c r="AD3" s="191" t="s">
        <v>36</v>
      </c>
      <c r="AE3" s="113" t="s">
        <v>37</v>
      </c>
      <c r="AF3" s="111" t="s">
        <v>35</v>
      </c>
      <c r="AG3" s="189" t="s">
        <v>36</v>
      </c>
      <c r="AH3" s="113" t="s">
        <v>37</v>
      </c>
      <c r="AI3" s="111" t="s">
        <v>35</v>
      </c>
      <c r="AJ3" s="131" t="s">
        <v>36</v>
      </c>
      <c r="AK3" s="113" t="s">
        <v>37</v>
      </c>
      <c r="AM3" s="111" t="s">
        <v>35</v>
      </c>
      <c r="AN3" s="121" t="s">
        <v>36</v>
      </c>
      <c r="AO3" s="113" t="s">
        <v>37</v>
      </c>
    </row>
    <row r="4" spans="1:41" ht="62.25" customHeight="1" x14ac:dyDescent="0.35">
      <c r="A4" s="172"/>
      <c r="B4" s="111"/>
      <c r="C4" s="179"/>
      <c r="D4" s="113"/>
      <c r="E4" s="111"/>
      <c r="F4" s="124"/>
      <c r="G4" s="113"/>
      <c r="H4" s="111"/>
      <c r="I4" s="131"/>
      <c r="J4" s="113"/>
      <c r="K4" s="111"/>
      <c r="L4" s="176"/>
      <c r="M4" s="113"/>
      <c r="N4" s="111"/>
      <c r="O4" s="128"/>
      <c r="P4" s="113"/>
      <c r="Q4" s="111"/>
      <c r="R4" s="191"/>
      <c r="S4" s="113"/>
      <c r="T4" s="111"/>
      <c r="U4" s="189"/>
      <c r="V4" s="113"/>
      <c r="W4" s="111"/>
      <c r="X4" s="132"/>
      <c r="Y4" s="113"/>
      <c r="Z4" s="111"/>
      <c r="AA4" s="128"/>
      <c r="AB4" s="113"/>
      <c r="AC4" s="111"/>
      <c r="AD4" s="191"/>
      <c r="AE4" s="113"/>
      <c r="AF4" s="111"/>
      <c r="AG4" s="189"/>
      <c r="AH4" s="113"/>
      <c r="AI4" s="111"/>
      <c r="AJ4" s="131"/>
      <c r="AK4" s="113"/>
      <c r="AM4" s="111"/>
      <c r="AN4" s="121"/>
      <c r="AO4" s="113"/>
    </row>
    <row r="5" spans="1:41" ht="21" customHeight="1" x14ac:dyDescent="0.35">
      <c r="A5" s="35" t="s">
        <v>1</v>
      </c>
      <c r="B5" s="28"/>
      <c r="C5" s="28"/>
      <c r="D5" s="28">
        <f>SUM(B5:C5)</f>
        <v>0</v>
      </c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>
        <f>SUM(Z5:AA5)</f>
        <v>0</v>
      </c>
      <c r="AC5" s="28"/>
      <c r="AD5" s="28"/>
      <c r="AE5" s="28">
        <f>SUM(AC5:AD5)</f>
        <v>0</v>
      </c>
      <c r="AF5" s="28"/>
      <c r="AG5" s="28"/>
      <c r="AH5" s="28">
        <f>SUM(AF5:AG5)</f>
        <v>0</v>
      </c>
      <c r="AI5" s="28"/>
      <c r="AJ5" s="28"/>
      <c r="AK5" s="28">
        <f>SUM(AI5:AJ5)</f>
        <v>0</v>
      </c>
      <c r="AM5" s="61">
        <f>+B5+E5+H5+K5+N5+Q5+T5+W5+Z5+AC5+AF5+AI5</f>
        <v>0</v>
      </c>
      <c r="AN5" s="61">
        <f>+C5+F5+I5+L5+O5+R5+U5+X5+AA5+AD5+AG5+AJ5</f>
        <v>0</v>
      </c>
      <c r="AO5" s="61">
        <f>SUM(AM5:AN5)</f>
        <v>0</v>
      </c>
    </row>
    <row r="6" spans="1:41" x14ac:dyDescent="0.35">
      <c r="A6" s="37" t="s">
        <v>39</v>
      </c>
      <c r="B6" s="28">
        <v>825546.75</v>
      </c>
      <c r="C6" s="28">
        <v>834653.35</v>
      </c>
      <c r="D6" s="28">
        <f>SUM(B6:C6)</f>
        <v>1660200.1</v>
      </c>
      <c r="E6" s="28">
        <v>922392.25</v>
      </c>
      <c r="F6" s="28">
        <v>745690</v>
      </c>
      <c r="G6" s="28">
        <f>SUM(E6:F6)</f>
        <v>1668082.25</v>
      </c>
      <c r="H6" s="28">
        <v>1013816.5</v>
      </c>
      <c r="I6" s="28">
        <v>850649.5</v>
      </c>
      <c r="J6" s="28">
        <f>SUM(H6:I6)</f>
        <v>1864466</v>
      </c>
      <c r="K6" s="28">
        <v>1269469.25</v>
      </c>
      <c r="L6" s="28">
        <v>1056260</v>
      </c>
      <c r="M6" s="28">
        <f>SUM(K6:L6)</f>
        <v>2325729.25</v>
      </c>
      <c r="N6" s="28">
        <v>1115544.5</v>
      </c>
      <c r="O6" s="28">
        <v>908958</v>
      </c>
      <c r="P6" s="28">
        <f>SUM(N6:O6)</f>
        <v>2024502.5</v>
      </c>
      <c r="Q6" s="28">
        <v>719653.75</v>
      </c>
      <c r="R6" s="28">
        <v>752848</v>
      </c>
      <c r="S6" s="28">
        <f>SUM(Q6:R6)</f>
        <v>1472501.75</v>
      </c>
      <c r="T6" s="28">
        <v>766302.75</v>
      </c>
      <c r="U6" s="28">
        <v>831631.9</v>
      </c>
      <c r="V6" s="28">
        <f>SUM(T6:U6)</f>
        <v>1597934.65</v>
      </c>
      <c r="W6" s="28">
        <v>728356.25</v>
      </c>
      <c r="X6" s="28">
        <v>797498.55</v>
      </c>
      <c r="Y6" s="28">
        <f>SUM(W6:X6)</f>
        <v>1525854.8</v>
      </c>
      <c r="Z6" s="28">
        <v>1044256.5</v>
      </c>
      <c r="AA6" s="28">
        <v>1027657.65</v>
      </c>
      <c r="AB6" s="28">
        <f>SUM(Z6:AA6)</f>
        <v>2071914.15</v>
      </c>
      <c r="AC6" s="28">
        <v>965316.5</v>
      </c>
      <c r="AD6" s="28">
        <v>843085.2</v>
      </c>
      <c r="AE6" s="28">
        <f>SUM(AC6:AD6)</f>
        <v>1808401.7</v>
      </c>
      <c r="AF6" s="28">
        <v>1029514.4</v>
      </c>
      <c r="AG6" s="28">
        <v>976480.1</v>
      </c>
      <c r="AH6" s="28">
        <f>SUM(AF6:AG6)</f>
        <v>2005994.5</v>
      </c>
      <c r="AI6" s="28">
        <v>1112000.1499999999</v>
      </c>
      <c r="AJ6" s="28">
        <v>942238.4</v>
      </c>
      <c r="AK6" s="28">
        <f>SUM(AI6:AJ6)</f>
        <v>2054238.5499999998</v>
      </c>
      <c r="AM6" s="61">
        <f>+B6+E6+H6+K6+N6+Q6+T6+W6+Z6+AC6+AF6+AI6</f>
        <v>11512169.550000001</v>
      </c>
      <c r="AN6" s="61">
        <f>+C6+F6+I6+L6+O6+R6+U6+X6+AA6+AD6+AG6+AJ6</f>
        <v>10567650.65</v>
      </c>
      <c r="AO6" s="61">
        <f>SUM(AM6:AN6)</f>
        <v>22079820.200000003</v>
      </c>
    </row>
    <row r="7" spans="1:41" x14ac:dyDescent="0.35">
      <c r="A7" s="38" t="s">
        <v>2</v>
      </c>
      <c r="B7" s="28">
        <v>356970.75</v>
      </c>
      <c r="C7" s="28">
        <v>435276.5</v>
      </c>
      <c r="D7" s="28">
        <f>SUM(B7:C7)</f>
        <v>792247.25</v>
      </c>
      <c r="E7" s="28">
        <v>310302.5</v>
      </c>
      <c r="F7" s="28">
        <v>397091.75</v>
      </c>
      <c r="G7" s="28">
        <f>SUM(E7:F7)</f>
        <v>707394.25</v>
      </c>
      <c r="H7" s="28">
        <v>421364</v>
      </c>
      <c r="I7" s="28">
        <v>419950.75</v>
      </c>
      <c r="J7" s="28">
        <f>SUM(H7:I7)</f>
        <v>841314.75</v>
      </c>
      <c r="K7" s="28">
        <v>456563.25</v>
      </c>
      <c r="L7" s="28">
        <v>501296.25</v>
      </c>
      <c r="M7" s="28">
        <f>SUM(K7:L7)</f>
        <v>957859.5</v>
      </c>
      <c r="N7" s="28">
        <v>459172.75</v>
      </c>
      <c r="O7" s="28">
        <v>445469.5</v>
      </c>
      <c r="P7" s="28">
        <f>SUM(N7:O7)</f>
        <v>904642.25</v>
      </c>
      <c r="Q7" s="28">
        <v>304972</v>
      </c>
      <c r="R7" s="28">
        <v>398533.25</v>
      </c>
      <c r="S7" s="28">
        <f>SUM(Q7:R7)</f>
        <v>703505.25</v>
      </c>
      <c r="T7" s="28">
        <v>417166.5</v>
      </c>
      <c r="U7" s="28">
        <v>428603.15</v>
      </c>
      <c r="V7" s="28">
        <f>SUM(T7:U7)</f>
        <v>845769.65</v>
      </c>
      <c r="W7" s="28">
        <v>419831.5</v>
      </c>
      <c r="X7" s="28">
        <v>433346.75</v>
      </c>
      <c r="Y7" s="28">
        <f>SUM(W7:X7)</f>
        <v>853178.25</v>
      </c>
      <c r="Z7" s="28">
        <v>579122.5</v>
      </c>
      <c r="AA7" s="28">
        <v>550218.75</v>
      </c>
      <c r="AB7" s="28">
        <f>SUM(Z7:AA7)</f>
        <v>1129341.25</v>
      </c>
      <c r="AC7" s="28">
        <v>454884</v>
      </c>
      <c r="AD7" s="28">
        <v>436834</v>
      </c>
      <c r="AE7" s="28">
        <f>SUM(AC7:AD7)</f>
        <v>891718</v>
      </c>
      <c r="AF7" s="28">
        <v>428125</v>
      </c>
      <c r="AG7" s="28">
        <v>449721.25</v>
      </c>
      <c r="AH7" s="28">
        <f>SUM(AF7:AG7)</f>
        <v>877846.25</v>
      </c>
      <c r="AI7" s="28">
        <v>405396.3</v>
      </c>
      <c r="AJ7" s="28">
        <v>395754</v>
      </c>
      <c r="AK7" s="28">
        <f>SUM(AI7:AJ7)</f>
        <v>801150.3</v>
      </c>
      <c r="AM7" s="61">
        <f t="shared" ref="AM7:AN23" si="0">+B7+E7+H7+K7+N7+Q7+T7+W7+Z7+AC7+AF7+AI7</f>
        <v>5013871.05</v>
      </c>
      <c r="AN7" s="61">
        <f t="shared" si="0"/>
        <v>5292095.9000000004</v>
      </c>
      <c r="AO7" s="61">
        <f t="shared" ref="AO7:AO21" si="1">SUM(AM7:AN7)</f>
        <v>10305966.949999999</v>
      </c>
    </row>
    <row r="8" spans="1:41" x14ac:dyDescent="0.35">
      <c r="A8" s="38" t="s">
        <v>3</v>
      </c>
      <c r="B8" s="28">
        <v>232988.65</v>
      </c>
      <c r="C8" s="28">
        <v>323018.25</v>
      </c>
      <c r="D8" s="28">
        <f t="shared" ref="D8:D22" si="2">SUM(B8:C8)</f>
        <v>556006.9</v>
      </c>
      <c r="E8" s="28">
        <v>261034.55</v>
      </c>
      <c r="F8" s="28">
        <v>317054</v>
      </c>
      <c r="G8" s="28">
        <f t="shared" ref="G8:G22" si="3">SUM(E8:F8)</f>
        <v>578088.55000000005</v>
      </c>
      <c r="H8" s="28">
        <v>220938</v>
      </c>
      <c r="I8" s="28">
        <v>284999.5</v>
      </c>
      <c r="J8" s="28">
        <f t="shared" ref="J8:J22" si="4">SUM(H8:I8)</f>
        <v>505937.5</v>
      </c>
      <c r="K8" s="28">
        <v>311083</v>
      </c>
      <c r="L8" s="28">
        <v>340100.75</v>
      </c>
      <c r="M8" s="28">
        <f t="shared" ref="M8:M22" si="5">SUM(K8:L8)</f>
        <v>651183.75</v>
      </c>
      <c r="N8" s="28">
        <v>370180.75</v>
      </c>
      <c r="O8" s="28">
        <v>364056.25</v>
      </c>
      <c r="P8" s="28">
        <f>SUM(N8:O8)</f>
        <v>734237</v>
      </c>
      <c r="Q8" s="28">
        <v>196182.5</v>
      </c>
      <c r="R8" s="28">
        <v>271847</v>
      </c>
      <c r="S8" s="28">
        <f t="shared" ref="S8:S22" si="6">SUM(Q8:R8)</f>
        <v>468029.5</v>
      </c>
      <c r="T8" s="28">
        <v>251653</v>
      </c>
      <c r="U8" s="28">
        <v>322855.5</v>
      </c>
      <c r="V8" s="28">
        <f t="shared" ref="V8:V22" si="7">SUM(T8:U8)</f>
        <v>574508.5</v>
      </c>
      <c r="W8" s="28">
        <v>288167.59999999998</v>
      </c>
      <c r="X8" s="28">
        <v>328659.95</v>
      </c>
      <c r="Y8" s="28">
        <f t="shared" ref="Y8:Y22" si="8">SUM(W8:X8)</f>
        <v>616827.55000000005</v>
      </c>
      <c r="Z8" s="28">
        <v>205819.25</v>
      </c>
      <c r="AA8" s="28">
        <v>378154.25</v>
      </c>
      <c r="AB8" s="28">
        <f t="shared" ref="AB8:AB22" si="9">SUM(Z8:AA8)</f>
        <v>583973.5</v>
      </c>
      <c r="AC8" s="28">
        <v>221670.35</v>
      </c>
      <c r="AD8" s="28">
        <v>284971.05</v>
      </c>
      <c r="AE8" s="28">
        <f t="shared" ref="AE8:AE22" si="10">SUM(AC8:AD8)</f>
        <v>506641.4</v>
      </c>
      <c r="AF8" s="28">
        <v>343948.75</v>
      </c>
      <c r="AG8" s="28">
        <v>357010.85</v>
      </c>
      <c r="AH8" s="28">
        <f t="shared" ref="AH8:AH22" si="11">SUM(AF8:AG8)</f>
        <v>700959.6</v>
      </c>
      <c r="AI8" s="28">
        <v>300440.65000000002</v>
      </c>
      <c r="AJ8" s="28">
        <v>331722.05</v>
      </c>
      <c r="AK8" s="28">
        <f t="shared" ref="AK8:AK22" si="12">SUM(AI8:AJ8)</f>
        <v>632162.69999999995</v>
      </c>
      <c r="AM8" s="61">
        <f t="shared" si="0"/>
        <v>3204107.05</v>
      </c>
      <c r="AN8" s="61">
        <f t="shared" si="0"/>
        <v>3904449.4</v>
      </c>
      <c r="AO8" s="61">
        <f t="shared" si="1"/>
        <v>7108556.4499999993</v>
      </c>
    </row>
    <row r="9" spans="1:41" x14ac:dyDescent="0.35">
      <c r="A9" s="38" t="s">
        <v>4</v>
      </c>
      <c r="B9" s="28">
        <v>229441.75</v>
      </c>
      <c r="C9" s="28">
        <v>149424.25</v>
      </c>
      <c r="D9" s="28">
        <f t="shared" si="2"/>
        <v>378866</v>
      </c>
      <c r="E9" s="28">
        <v>91279</v>
      </c>
      <c r="F9" s="28">
        <v>116153.75</v>
      </c>
      <c r="G9" s="28">
        <f t="shared" si="3"/>
        <v>207432.75</v>
      </c>
      <c r="H9" s="28">
        <v>144154.25</v>
      </c>
      <c r="I9" s="28">
        <v>142157.5</v>
      </c>
      <c r="J9" s="28">
        <f t="shared" si="4"/>
        <v>286311.75</v>
      </c>
      <c r="K9" s="28">
        <v>295673.5</v>
      </c>
      <c r="L9" s="28">
        <v>207735.25</v>
      </c>
      <c r="M9" s="28">
        <f t="shared" si="5"/>
        <v>503408.75</v>
      </c>
      <c r="N9" s="28">
        <v>207584</v>
      </c>
      <c r="O9" s="28">
        <v>169711</v>
      </c>
      <c r="P9" s="28">
        <f t="shared" ref="P9:P22" si="13">SUM(N9:O9)</f>
        <v>377295</v>
      </c>
      <c r="Q9" s="28">
        <v>109590.75</v>
      </c>
      <c r="R9" s="28">
        <v>148505.75</v>
      </c>
      <c r="S9" s="28">
        <f t="shared" si="6"/>
        <v>258096.5</v>
      </c>
      <c r="T9" s="28">
        <v>274026.25</v>
      </c>
      <c r="U9" s="28">
        <v>159681.79999999999</v>
      </c>
      <c r="V9" s="28">
        <f t="shared" si="7"/>
        <v>433708.05</v>
      </c>
      <c r="W9" s="28">
        <v>171056.75</v>
      </c>
      <c r="X9" s="28">
        <v>164843.75</v>
      </c>
      <c r="Y9" s="28">
        <f t="shared" si="8"/>
        <v>335900.5</v>
      </c>
      <c r="Z9" s="28">
        <v>192754.5</v>
      </c>
      <c r="AA9" s="28">
        <v>157275</v>
      </c>
      <c r="AB9" s="28">
        <f t="shared" si="9"/>
        <v>350029.5</v>
      </c>
      <c r="AC9" s="28">
        <v>109001.75</v>
      </c>
      <c r="AD9" s="28">
        <v>110475.75</v>
      </c>
      <c r="AE9" s="28">
        <f t="shared" si="10"/>
        <v>219477.5</v>
      </c>
      <c r="AF9" s="28">
        <v>150111.75</v>
      </c>
      <c r="AG9" s="28">
        <v>165500.25</v>
      </c>
      <c r="AH9" s="28">
        <f t="shared" si="11"/>
        <v>315612</v>
      </c>
      <c r="AI9" s="28">
        <v>290389</v>
      </c>
      <c r="AJ9" s="28">
        <v>171071.75</v>
      </c>
      <c r="AK9" s="28">
        <f t="shared" si="12"/>
        <v>461460.75</v>
      </c>
      <c r="AM9" s="61">
        <f t="shared" si="0"/>
        <v>2265063.25</v>
      </c>
      <c r="AN9" s="61">
        <f t="shared" si="0"/>
        <v>1862535.8</v>
      </c>
      <c r="AO9" s="61">
        <f>SUM(AM9:AN9)</f>
        <v>4127599.05</v>
      </c>
    </row>
    <row r="10" spans="1:41" x14ac:dyDescent="0.35">
      <c r="A10" s="38" t="s">
        <v>5</v>
      </c>
      <c r="B10" s="28">
        <v>246426.25</v>
      </c>
      <c r="C10" s="28">
        <v>240203.25</v>
      </c>
      <c r="D10" s="28">
        <f t="shared" si="2"/>
        <v>486629.5</v>
      </c>
      <c r="E10" s="28">
        <v>242180.75</v>
      </c>
      <c r="F10" s="28">
        <v>225055.25</v>
      </c>
      <c r="G10" s="28">
        <f t="shared" si="3"/>
        <v>467236</v>
      </c>
      <c r="H10" s="28">
        <v>176989.75</v>
      </c>
      <c r="I10" s="28">
        <v>210633.5</v>
      </c>
      <c r="J10" s="28">
        <f t="shared" si="4"/>
        <v>387623.25</v>
      </c>
      <c r="K10" s="28">
        <v>405183.25</v>
      </c>
      <c r="L10" s="28">
        <v>316873.25</v>
      </c>
      <c r="M10" s="28">
        <f t="shared" si="5"/>
        <v>722056.5</v>
      </c>
      <c r="N10" s="28">
        <v>242407.5</v>
      </c>
      <c r="O10" s="28">
        <v>225306.25</v>
      </c>
      <c r="P10" s="28">
        <f t="shared" si="13"/>
        <v>467713.75</v>
      </c>
      <c r="Q10" s="28">
        <v>210595.5</v>
      </c>
      <c r="R10" s="28">
        <v>208363.5</v>
      </c>
      <c r="S10" s="28">
        <f t="shared" si="6"/>
        <v>418959</v>
      </c>
      <c r="T10" s="28">
        <v>287115.5</v>
      </c>
      <c r="U10" s="28">
        <v>241454.25</v>
      </c>
      <c r="V10" s="28">
        <f t="shared" si="7"/>
        <v>528569.75</v>
      </c>
      <c r="W10" s="28">
        <v>220454.5</v>
      </c>
      <c r="X10" s="28">
        <v>196183</v>
      </c>
      <c r="Y10" s="28">
        <f t="shared" si="8"/>
        <v>416637.5</v>
      </c>
      <c r="Z10" s="28">
        <v>269045.40000000002</v>
      </c>
      <c r="AA10" s="28">
        <v>254914</v>
      </c>
      <c r="AB10" s="28">
        <f t="shared" si="9"/>
        <v>523959.4</v>
      </c>
      <c r="AC10" s="28">
        <v>210075.95</v>
      </c>
      <c r="AD10" s="28">
        <v>197803.75</v>
      </c>
      <c r="AE10" s="28">
        <f t="shared" si="10"/>
        <v>407879.7</v>
      </c>
      <c r="AF10" s="28">
        <v>439491.55</v>
      </c>
      <c r="AG10" s="28">
        <v>272039.5</v>
      </c>
      <c r="AH10" s="28">
        <f t="shared" si="11"/>
        <v>711531.05</v>
      </c>
      <c r="AI10" s="28">
        <v>260543.35</v>
      </c>
      <c r="AJ10" s="28">
        <v>227757.5</v>
      </c>
      <c r="AK10" s="28">
        <f t="shared" si="12"/>
        <v>488300.85</v>
      </c>
      <c r="AM10" s="61">
        <f t="shared" si="0"/>
        <v>3210509.25</v>
      </c>
      <c r="AN10" s="61">
        <f t="shared" si="0"/>
        <v>2816587</v>
      </c>
      <c r="AO10" s="61">
        <f t="shared" si="1"/>
        <v>6027096.25</v>
      </c>
    </row>
    <row r="11" spans="1:41" x14ac:dyDescent="0.35">
      <c r="A11" s="38" t="s">
        <v>6</v>
      </c>
      <c r="B11" s="28">
        <v>163337</v>
      </c>
      <c r="C11" s="28">
        <v>105035.5</v>
      </c>
      <c r="D11" s="28">
        <f t="shared" si="2"/>
        <v>268372.5</v>
      </c>
      <c r="E11" s="28">
        <v>109745</v>
      </c>
      <c r="F11" s="28">
        <v>98499</v>
      </c>
      <c r="G11" s="28">
        <f t="shared" si="3"/>
        <v>208244</v>
      </c>
      <c r="H11" s="28">
        <v>99289.25</v>
      </c>
      <c r="I11" s="28">
        <v>113516.5</v>
      </c>
      <c r="J11" s="28">
        <f t="shared" si="4"/>
        <v>212805.75</v>
      </c>
      <c r="K11" s="28">
        <v>83433.5</v>
      </c>
      <c r="L11" s="28">
        <v>117679.75</v>
      </c>
      <c r="M11" s="28">
        <f t="shared" si="5"/>
        <v>201113.25</v>
      </c>
      <c r="N11" s="28">
        <v>103696.25</v>
      </c>
      <c r="O11" s="28">
        <v>113984</v>
      </c>
      <c r="P11" s="28">
        <f t="shared" si="13"/>
        <v>217680.25</v>
      </c>
      <c r="Q11" s="28">
        <v>49742</v>
      </c>
      <c r="R11" s="28">
        <v>88445.75</v>
      </c>
      <c r="S11" s="28">
        <f t="shared" si="6"/>
        <v>138187.75</v>
      </c>
      <c r="T11" s="28">
        <v>41847.25</v>
      </c>
      <c r="U11" s="28">
        <v>80026</v>
      </c>
      <c r="V11" s="28">
        <f t="shared" si="7"/>
        <v>121873.25</v>
      </c>
      <c r="W11" s="28">
        <v>183725.75</v>
      </c>
      <c r="X11" s="28">
        <v>96430.3</v>
      </c>
      <c r="Y11" s="28">
        <f t="shared" si="8"/>
        <v>280156.05</v>
      </c>
      <c r="Z11" s="28">
        <v>110272.75</v>
      </c>
      <c r="AA11" s="28">
        <v>88908</v>
      </c>
      <c r="AB11" s="28">
        <f t="shared" si="9"/>
        <v>199180.75</v>
      </c>
      <c r="AC11" s="28">
        <v>36203.25</v>
      </c>
      <c r="AD11" s="28">
        <v>78791.5</v>
      </c>
      <c r="AE11" s="28">
        <f t="shared" si="10"/>
        <v>114994.75</v>
      </c>
      <c r="AF11" s="28">
        <v>110380.5</v>
      </c>
      <c r="AG11" s="28">
        <v>105615.1</v>
      </c>
      <c r="AH11" s="28">
        <f t="shared" si="11"/>
        <v>215995.6</v>
      </c>
      <c r="AI11" s="28">
        <v>192892.75</v>
      </c>
      <c r="AJ11" s="28">
        <v>101912</v>
      </c>
      <c r="AK11" s="28">
        <f t="shared" si="12"/>
        <v>294804.75</v>
      </c>
      <c r="AM11" s="61">
        <f t="shared" si="0"/>
        <v>1284565.25</v>
      </c>
      <c r="AN11" s="61">
        <f t="shared" si="0"/>
        <v>1188843.4000000001</v>
      </c>
      <c r="AO11" s="61">
        <f t="shared" si="1"/>
        <v>2473408.6500000004</v>
      </c>
    </row>
    <row r="12" spans="1:41" x14ac:dyDescent="0.35">
      <c r="A12" s="38" t="s">
        <v>7</v>
      </c>
      <c r="B12" s="28">
        <v>430918</v>
      </c>
      <c r="C12" s="28">
        <v>394117.25</v>
      </c>
      <c r="D12" s="28">
        <f t="shared" si="2"/>
        <v>825035.25</v>
      </c>
      <c r="E12" s="28">
        <v>556324.5</v>
      </c>
      <c r="F12" s="28">
        <v>412573.75</v>
      </c>
      <c r="G12" s="28">
        <f t="shared" si="3"/>
        <v>968898.25</v>
      </c>
      <c r="H12" s="28">
        <v>688534.75</v>
      </c>
      <c r="I12" s="28">
        <v>385571.25</v>
      </c>
      <c r="J12" s="28">
        <f t="shared" si="4"/>
        <v>1074106</v>
      </c>
      <c r="K12" s="28">
        <v>580549.75</v>
      </c>
      <c r="L12" s="28">
        <v>508478.5</v>
      </c>
      <c r="M12" s="28">
        <f t="shared" si="5"/>
        <v>1089028.25</v>
      </c>
      <c r="N12" s="28">
        <v>511223.75</v>
      </c>
      <c r="O12" s="28">
        <v>425306.25</v>
      </c>
      <c r="P12" s="28">
        <f t="shared" si="13"/>
        <v>936530</v>
      </c>
      <c r="Q12" s="28">
        <v>564395</v>
      </c>
      <c r="R12" s="28">
        <v>433377</v>
      </c>
      <c r="S12" s="28">
        <f t="shared" si="6"/>
        <v>997772</v>
      </c>
      <c r="T12" s="28">
        <v>538776.75</v>
      </c>
      <c r="U12" s="28">
        <v>394403.75</v>
      </c>
      <c r="V12" s="28">
        <f t="shared" si="7"/>
        <v>933180.5</v>
      </c>
      <c r="W12" s="28">
        <v>509244.2</v>
      </c>
      <c r="X12" s="28">
        <v>381288.15</v>
      </c>
      <c r="Y12" s="28">
        <f t="shared" si="8"/>
        <v>890532.35000000009</v>
      </c>
      <c r="Z12" s="28">
        <v>703075.65</v>
      </c>
      <c r="AA12" s="28">
        <v>547366.85</v>
      </c>
      <c r="AB12" s="28">
        <f t="shared" si="9"/>
        <v>1250442.5</v>
      </c>
      <c r="AC12" s="28">
        <v>477938.5</v>
      </c>
      <c r="AD12" s="28">
        <v>373949.8</v>
      </c>
      <c r="AE12" s="28">
        <f t="shared" si="10"/>
        <v>851888.3</v>
      </c>
      <c r="AF12" s="28">
        <v>543658.25</v>
      </c>
      <c r="AG12" s="28">
        <v>491472.05</v>
      </c>
      <c r="AH12" s="28">
        <f t="shared" si="11"/>
        <v>1035130.3</v>
      </c>
      <c r="AI12" s="28">
        <v>629108.6</v>
      </c>
      <c r="AJ12" s="28">
        <v>485153.9</v>
      </c>
      <c r="AK12" s="28">
        <f t="shared" si="12"/>
        <v>1114262.5</v>
      </c>
      <c r="AM12" s="61">
        <f t="shared" si="0"/>
        <v>6733747.7000000002</v>
      </c>
      <c r="AN12" s="61">
        <f t="shared" si="0"/>
        <v>5233058.5</v>
      </c>
      <c r="AO12" s="61">
        <f t="shared" si="1"/>
        <v>11966806.199999999</v>
      </c>
    </row>
    <row r="13" spans="1:41" x14ac:dyDescent="0.35">
      <c r="A13" s="38" t="s">
        <v>8</v>
      </c>
      <c r="B13" s="28">
        <v>280422.5</v>
      </c>
      <c r="C13" s="28">
        <v>182553</v>
      </c>
      <c r="D13" s="28">
        <f t="shared" si="2"/>
        <v>462975.5</v>
      </c>
      <c r="E13" s="28">
        <v>101118.75</v>
      </c>
      <c r="F13" s="28">
        <v>135761</v>
      </c>
      <c r="G13" s="28">
        <f t="shared" si="3"/>
        <v>236879.75</v>
      </c>
      <c r="H13" s="28">
        <v>143314.5</v>
      </c>
      <c r="I13" s="28">
        <v>145234.25</v>
      </c>
      <c r="J13" s="28">
        <f t="shared" si="4"/>
        <v>288548.75</v>
      </c>
      <c r="K13" s="28">
        <v>284263.25</v>
      </c>
      <c r="L13" s="28">
        <v>205050.25</v>
      </c>
      <c r="M13" s="28">
        <f t="shared" si="5"/>
        <v>489313.5</v>
      </c>
      <c r="N13" s="28">
        <v>129482</v>
      </c>
      <c r="O13" s="28">
        <v>159567</v>
      </c>
      <c r="P13" s="28">
        <f t="shared" si="13"/>
        <v>289049</v>
      </c>
      <c r="Q13" s="28">
        <v>171663.75</v>
      </c>
      <c r="R13" s="28">
        <v>120803.5</v>
      </c>
      <c r="S13" s="28">
        <f t="shared" si="6"/>
        <v>292467.25</v>
      </c>
      <c r="T13" s="28">
        <v>211070</v>
      </c>
      <c r="U13" s="28">
        <v>139379.95000000001</v>
      </c>
      <c r="V13" s="28">
        <f t="shared" si="7"/>
        <v>350449.95</v>
      </c>
      <c r="W13" s="28">
        <v>162631</v>
      </c>
      <c r="X13" s="28">
        <v>140697.25</v>
      </c>
      <c r="Y13" s="28">
        <f t="shared" si="8"/>
        <v>303328.25</v>
      </c>
      <c r="Z13" s="28">
        <v>221990.5</v>
      </c>
      <c r="AA13" s="28">
        <v>168251.75</v>
      </c>
      <c r="AB13" s="28">
        <f t="shared" si="9"/>
        <v>390242.25</v>
      </c>
      <c r="AC13" s="28">
        <v>199122</v>
      </c>
      <c r="AD13" s="28">
        <v>154921.25</v>
      </c>
      <c r="AE13" s="28">
        <f t="shared" si="10"/>
        <v>354043.25</v>
      </c>
      <c r="AF13" s="28">
        <v>148270</v>
      </c>
      <c r="AG13" s="28">
        <v>157794.29999999999</v>
      </c>
      <c r="AH13" s="28">
        <f t="shared" si="11"/>
        <v>306064.3</v>
      </c>
      <c r="AI13" s="28">
        <v>147042.04999999999</v>
      </c>
      <c r="AJ13" s="28">
        <v>136321.20000000001</v>
      </c>
      <c r="AK13" s="28">
        <f t="shared" si="12"/>
        <v>283363.25</v>
      </c>
      <c r="AM13" s="61">
        <f t="shared" si="0"/>
        <v>2200390.2999999998</v>
      </c>
      <c r="AN13" s="61">
        <f t="shared" si="0"/>
        <v>1846334.7</v>
      </c>
      <c r="AO13" s="61">
        <f t="shared" si="1"/>
        <v>4046725</v>
      </c>
    </row>
    <row r="14" spans="1:41" x14ac:dyDescent="0.35">
      <c r="A14" s="38" t="s">
        <v>9</v>
      </c>
      <c r="B14" s="28">
        <v>255978.5</v>
      </c>
      <c r="C14" s="28">
        <v>228258.25</v>
      </c>
      <c r="D14" s="28">
        <f t="shared" si="2"/>
        <v>484236.75</v>
      </c>
      <c r="E14" s="28">
        <v>230120.9</v>
      </c>
      <c r="F14" s="28">
        <v>208577.75</v>
      </c>
      <c r="G14" s="28">
        <f t="shared" si="3"/>
        <v>438698.65</v>
      </c>
      <c r="H14" s="28">
        <v>209230.25</v>
      </c>
      <c r="I14" s="28">
        <v>229423.25</v>
      </c>
      <c r="J14" s="28">
        <f t="shared" si="4"/>
        <v>438653.5</v>
      </c>
      <c r="K14" s="28">
        <v>326264</v>
      </c>
      <c r="L14" s="28">
        <v>260451.25</v>
      </c>
      <c r="M14" s="28">
        <f t="shared" si="5"/>
        <v>586715.25</v>
      </c>
      <c r="N14" s="28">
        <v>276904.5</v>
      </c>
      <c r="O14" s="28">
        <v>281995.5</v>
      </c>
      <c r="P14" s="28">
        <f t="shared" si="13"/>
        <v>558900</v>
      </c>
      <c r="Q14" s="28">
        <v>201002.5</v>
      </c>
      <c r="R14" s="28">
        <v>205573.25</v>
      </c>
      <c r="S14" s="28">
        <f t="shared" si="6"/>
        <v>406575.75</v>
      </c>
      <c r="T14" s="28">
        <v>233842.25</v>
      </c>
      <c r="U14" s="28">
        <v>242300.3</v>
      </c>
      <c r="V14" s="28">
        <f t="shared" si="7"/>
        <v>476142.55</v>
      </c>
      <c r="W14" s="28">
        <v>193837.5</v>
      </c>
      <c r="X14" s="28">
        <v>220336.25</v>
      </c>
      <c r="Y14" s="28">
        <f t="shared" si="8"/>
        <v>414173.75</v>
      </c>
      <c r="Z14" s="28">
        <v>365601.7</v>
      </c>
      <c r="AA14" s="28">
        <v>288128.25</v>
      </c>
      <c r="AB14" s="28">
        <f t="shared" si="9"/>
        <v>653729.94999999995</v>
      </c>
      <c r="AC14" s="28">
        <v>243976.75</v>
      </c>
      <c r="AD14" s="28">
        <v>219024.3</v>
      </c>
      <c r="AE14" s="28">
        <f t="shared" si="10"/>
        <v>463001.05</v>
      </c>
      <c r="AF14" s="28">
        <v>406673.3</v>
      </c>
      <c r="AG14" s="28">
        <v>269398.75</v>
      </c>
      <c r="AH14" s="28">
        <f t="shared" si="11"/>
        <v>676072.05</v>
      </c>
      <c r="AI14" s="28">
        <v>270838</v>
      </c>
      <c r="AJ14" s="28">
        <v>247971.75</v>
      </c>
      <c r="AK14" s="28">
        <f t="shared" si="12"/>
        <v>518809.75</v>
      </c>
      <c r="AM14" s="61">
        <f t="shared" si="0"/>
        <v>3214270.15</v>
      </c>
      <c r="AN14" s="61">
        <f t="shared" si="0"/>
        <v>2901438.8499999996</v>
      </c>
      <c r="AO14" s="61">
        <f t="shared" si="1"/>
        <v>6115709</v>
      </c>
    </row>
    <row r="15" spans="1:41" x14ac:dyDescent="0.35">
      <c r="A15" s="38" t="s">
        <v>10</v>
      </c>
      <c r="B15" s="28">
        <v>160503.75</v>
      </c>
      <c r="C15" s="28">
        <v>161601.25</v>
      </c>
      <c r="D15" s="28">
        <f t="shared" si="2"/>
        <v>322105</v>
      </c>
      <c r="E15" s="28">
        <v>94711.75</v>
      </c>
      <c r="F15" s="28">
        <v>126636.75</v>
      </c>
      <c r="G15" s="28">
        <f t="shared" si="3"/>
        <v>221348.5</v>
      </c>
      <c r="H15" s="28">
        <v>140959.25</v>
      </c>
      <c r="I15" s="28">
        <v>156977.5</v>
      </c>
      <c r="J15" s="28">
        <f t="shared" si="4"/>
        <v>297936.75</v>
      </c>
      <c r="K15" s="28">
        <v>110537</v>
      </c>
      <c r="L15" s="28">
        <v>159571</v>
      </c>
      <c r="M15" s="28">
        <f t="shared" si="5"/>
        <v>270108</v>
      </c>
      <c r="N15" s="28">
        <v>152412.5</v>
      </c>
      <c r="O15" s="28">
        <v>146521.25</v>
      </c>
      <c r="P15" s="28">
        <f t="shared" si="13"/>
        <v>298933.75</v>
      </c>
      <c r="Q15" s="28">
        <v>144765</v>
      </c>
      <c r="R15" s="28">
        <v>154685.25</v>
      </c>
      <c r="S15" s="28">
        <f t="shared" si="6"/>
        <v>299450.25</v>
      </c>
      <c r="T15" s="28">
        <v>124994.25</v>
      </c>
      <c r="U15" s="28">
        <v>143482.75</v>
      </c>
      <c r="V15" s="28">
        <f t="shared" si="7"/>
        <v>268477</v>
      </c>
      <c r="W15" s="28">
        <v>147270</v>
      </c>
      <c r="X15" s="28">
        <v>119345</v>
      </c>
      <c r="Y15" s="28">
        <f t="shared" si="8"/>
        <v>266615</v>
      </c>
      <c r="Z15" s="28">
        <v>141286</v>
      </c>
      <c r="AA15" s="28">
        <v>151646.25</v>
      </c>
      <c r="AB15" s="28">
        <f t="shared" si="9"/>
        <v>292932.25</v>
      </c>
      <c r="AC15" s="28">
        <v>96420</v>
      </c>
      <c r="AD15" s="28">
        <v>129567</v>
      </c>
      <c r="AE15" s="28">
        <f t="shared" si="10"/>
        <v>225987</v>
      </c>
      <c r="AF15" s="28">
        <v>124127.5</v>
      </c>
      <c r="AG15" s="28">
        <v>147825.75</v>
      </c>
      <c r="AH15" s="28">
        <f t="shared" si="11"/>
        <v>271953.25</v>
      </c>
      <c r="AI15" s="28">
        <v>181923.75</v>
      </c>
      <c r="AJ15" s="28">
        <v>140103.75</v>
      </c>
      <c r="AK15" s="28">
        <f t="shared" si="12"/>
        <v>322027.5</v>
      </c>
      <c r="AM15" s="61">
        <f t="shared" si="0"/>
        <v>1619910.75</v>
      </c>
      <c r="AN15" s="61">
        <f t="shared" si="0"/>
        <v>1737963.5</v>
      </c>
      <c r="AO15" s="61">
        <f t="shared" si="1"/>
        <v>3357874.25</v>
      </c>
    </row>
    <row r="16" spans="1:41" x14ac:dyDescent="0.35">
      <c r="A16" s="38" t="s">
        <v>11</v>
      </c>
      <c r="B16" s="28">
        <v>164295.5</v>
      </c>
      <c r="C16" s="28">
        <v>215372.25</v>
      </c>
      <c r="D16" s="28">
        <f t="shared" si="2"/>
        <v>379667.75</v>
      </c>
      <c r="E16" s="28">
        <v>172164.25</v>
      </c>
      <c r="F16" s="28">
        <v>195070.5</v>
      </c>
      <c r="G16" s="28">
        <f t="shared" si="3"/>
        <v>367234.75</v>
      </c>
      <c r="H16" s="28">
        <v>195189.5</v>
      </c>
      <c r="I16" s="28">
        <v>190437.5</v>
      </c>
      <c r="J16" s="28">
        <f t="shared" si="4"/>
        <v>385627</v>
      </c>
      <c r="K16" s="28">
        <v>210385</v>
      </c>
      <c r="L16" s="28">
        <v>260406</v>
      </c>
      <c r="M16" s="28">
        <f t="shared" si="5"/>
        <v>470791</v>
      </c>
      <c r="N16" s="28">
        <v>197234.75</v>
      </c>
      <c r="O16" s="28">
        <v>215110.5</v>
      </c>
      <c r="P16" s="28">
        <f t="shared" si="13"/>
        <v>412345.25</v>
      </c>
      <c r="Q16" s="28">
        <v>208586.75</v>
      </c>
      <c r="R16" s="28">
        <v>186594.25</v>
      </c>
      <c r="S16" s="28">
        <f t="shared" si="6"/>
        <v>395181</v>
      </c>
      <c r="T16" s="28">
        <v>151865.25</v>
      </c>
      <c r="U16" s="28">
        <v>188062.25</v>
      </c>
      <c r="V16" s="28">
        <f t="shared" si="7"/>
        <v>339927.5</v>
      </c>
      <c r="W16" s="28">
        <v>120225.75</v>
      </c>
      <c r="X16" s="28">
        <v>178705</v>
      </c>
      <c r="Y16" s="28">
        <f t="shared" si="8"/>
        <v>298930.75</v>
      </c>
      <c r="Z16" s="28">
        <v>148347</v>
      </c>
      <c r="AA16" s="28">
        <v>208085.5</v>
      </c>
      <c r="AB16" s="28">
        <f t="shared" si="9"/>
        <v>356432.5</v>
      </c>
      <c r="AC16" s="28">
        <v>216083.75</v>
      </c>
      <c r="AD16" s="28">
        <v>194765.5</v>
      </c>
      <c r="AE16" s="28">
        <f t="shared" si="10"/>
        <v>410849.25</v>
      </c>
      <c r="AF16" s="28">
        <v>208241.85</v>
      </c>
      <c r="AG16" s="28">
        <v>200364.75</v>
      </c>
      <c r="AH16" s="28">
        <f t="shared" si="11"/>
        <v>408606.6</v>
      </c>
      <c r="AI16" s="28">
        <v>142836</v>
      </c>
      <c r="AJ16" s="28">
        <v>194740.25</v>
      </c>
      <c r="AK16" s="28">
        <f t="shared" si="12"/>
        <v>337576.25</v>
      </c>
      <c r="AM16" s="61">
        <f t="shared" si="0"/>
        <v>2135455.35</v>
      </c>
      <c r="AN16" s="61">
        <f t="shared" si="0"/>
        <v>2427714.25</v>
      </c>
      <c r="AO16" s="61">
        <f t="shared" si="1"/>
        <v>4563169.5999999996</v>
      </c>
    </row>
    <row r="17" spans="1:41" x14ac:dyDescent="0.35">
      <c r="A17" s="38" t="s">
        <v>12</v>
      </c>
      <c r="B17" s="28">
        <v>287385.5</v>
      </c>
      <c r="C17" s="28">
        <v>285665</v>
      </c>
      <c r="D17" s="28">
        <f t="shared" si="2"/>
        <v>573050.5</v>
      </c>
      <c r="E17" s="28">
        <v>286994</v>
      </c>
      <c r="F17" s="28">
        <v>239972.75</v>
      </c>
      <c r="G17" s="28">
        <f t="shared" si="3"/>
        <v>526966.75</v>
      </c>
      <c r="H17" s="28">
        <v>311228.5</v>
      </c>
      <c r="I17" s="28">
        <v>315640.25</v>
      </c>
      <c r="J17" s="28">
        <f t="shared" si="4"/>
        <v>626868.75</v>
      </c>
      <c r="K17" s="28">
        <v>316979</v>
      </c>
      <c r="L17" s="28">
        <v>307171</v>
      </c>
      <c r="M17" s="28">
        <f t="shared" si="5"/>
        <v>624150</v>
      </c>
      <c r="N17" s="28">
        <v>373672.25</v>
      </c>
      <c r="O17" s="28">
        <v>321791.25</v>
      </c>
      <c r="P17" s="28">
        <f t="shared" si="13"/>
        <v>695463.5</v>
      </c>
      <c r="Q17" s="28">
        <v>227141</v>
      </c>
      <c r="R17" s="28">
        <v>267797.5</v>
      </c>
      <c r="S17" s="28">
        <f t="shared" si="6"/>
        <v>494938.5</v>
      </c>
      <c r="T17" s="28">
        <v>296039.5</v>
      </c>
      <c r="U17" s="28">
        <v>270881.25</v>
      </c>
      <c r="V17" s="28">
        <f t="shared" si="7"/>
        <v>566920.75</v>
      </c>
      <c r="W17" s="28">
        <v>258920.25</v>
      </c>
      <c r="X17" s="28">
        <v>265249.75</v>
      </c>
      <c r="Y17" s="28">
        <f t="shared" si="8"/>
        <v>524170</v>
      </c>
      <c r="Z17" s="28">
        <v>342961.75</v>
      </c>
      <c r="AA17" s="28">
        <v>335850.25</v>
      </c>
      <c r="AB17" s="28">
        <f t="shared" si="9"/>
        <v>678812</v>
      </c>
      <c r="AC17" s="28">
        <v>304649.5</v>
      </c>
      <c r="AD17" s="28">
        <v>263333.5</v>
      </c>
      <c r="AE17" s="28">
        <f t="shared" si="10"/>
        <v>567983</v>
      </c>
      <c r="AF17" s="28">
        <v>391543.3</v>
      </c>
      <c r="AG17" s="28">
        <v>336782.5</v>
      </c>
      <c r="AH17" s="28">
        <f t="shared" si="11"/>
        <v>728325.8</v>
      </c>
      <c r="AI17" s="28">
        <v>236073.5</v>
      </c>
      <c r="AJ17" s="28">
        <v>291917.90000000002</v>
      </c>
      <c r="AK17" s="28">
        <f t="shared" si="12"/>
        <v>527991.4</v>
      </c>
      <c r="AM17" s="61">
        <f t="shared" si="0"/>
        <v>3633588.05</v>
      </c>
      <c r="AN17" s="61">
        <f t="shared" si="0"/>
        <v>3502052.9</v>
      </c>
      <c r="AO17" s="61">
        <f t="shared" si="1"/>
        <v>7135640.9499999993</v>
      </c>
    </row>
    <row r="18" spans="1:41" x14ac:dyDescent="0.35">
      <c r="A18" s="38" t="s">
        <v>13</v>
      </c>
      <c r="B18" s="28">
        <v>156758.5</v>
      </c>
      <c r="C18" s="28">
        <v>102676.75</v>
      </c>
      <c r="D18" s="28">
        <f t="shared" si="2"/>
        <v>259435.25</v>
      </c>
      <c r="E18" s="28">
        <v>124554.5</v>
      </c>
      <c r="F18" s="28">
        <v>80005</v>
      </c>
      <c r="G18" s="28">
        <f t="shared" si="3"/>
        <v>204559.5</v>
      </c>
      <c r="H18" s="28">
        <v>74652</v>
      </c>
      <c r="I18" s="28">
        <v>84182.75</v>
      </c>
      <c r="J18" s="28">
        <f t="shared" si="4"/>
        <v>158834.75</v>
      </c>
      <c r="K18" s="28">
        <v>106740</v>
      </c>
      <c r="L18" s="28">
        <v>86763.5</v>
      </c>
      <c r="M18" s="28">
        <f t="shared" si="5"/>
        <v>193503.5</v>
      </c>
      <c r="N18" s="28">
        <v>144774.25</v>
      </c>
      <c r="O18" s="28">
        <v>85506</v>
      </c>
      <c r="P18" s="28">
        <f t="shared" si="13"/>
        <v>230280.25</v>
      </c>
      <c r="Q18" s="28">
        <v>52535</v>
      </c>
      <c r="R18" s="28">
        <v>68098</v>
      </c>
      <c r="S18" s="28">
        <f t="shared" si="6"/>
        <v>120633</v>
      </c>
      <c r="T18" s="28">
        <v>80330.75</v>
      </c>
      <c r="U18" s="28">
        <v>76080</v>
      </c>
      <c r="V18" s="28">
        <f t="shared" si="7"/>
        <v>156410.75</v>
      </c>
      <c r="W18" s="28">
        <v>145698</v>
      </c>
      <c r="X18" s="28">
        <v>82194.75</v>
      </c>
      <c r="Y18" s="28">
        <f t="shared" si="8"/>
        <v>227892.75</v>
      </c>
      <c r="Z18" s="28">
        <v>101455</v>
      </c>
      <c r="AA18" s="28">
        <v>110122</v>
      </c>
      <c r="AB18" s="28">
        <f t="shared" si="9"/>
        <v>211577</v>
      </c>
      <c r="AC18" s="28">
        <v>72773</v>
      </c>
      <c r="AD18" s="28">
        <v>90090.5</v>
      </c>
      <c r="AE18" s="28">
        <f t="shared" si="10"/>
        <v>162863.5</v>
      </c>
      <c r="AF18" s="28">
        <v>64105</v>
      </c>
      <c r="AG18" s="28">
        <v>92347</v>
      </c>
      <c r="AH18" s="28">
        <f t="shared" si="11"/>
        <v>156452</v>
      </c>
      <c r="AI18" s="28">
        <v>102297.75</v>
      </c>
      <c r="AJ18" s="28">
        <v>96966.25</v>
      </c>
      <c r="AK18" s="28">
        <f t="shared" si="12"/>
        <v>199264</v>
      </c>
      <c r="AM18" s="61">
        <f t="shared" si="0"/>
        <v>1226673.75</v>
      </c>
      <c r="AN18" s="61">
        <f t="shared" si="0"/>
        <v>1055032.5</v>
      </c>
      <c r="AO18" s="61">
        <f t="shared" si="1"/>
        <v>2281706.25</v>
      </c>
    </row>
    <row r="19" spans="1:41" x14ac:dyDescent="0.35">
      <c r="A19" s="38" t="s">
        <v>14</v>
      </c>
      <c r="B19" s="28">
        <v>301238.25</v>
      </c>
      <c r="C19" s="28">
        <v>271423</v>
      </c>
      <c r="D19" s="28">
        <f t="shared" si="2"/>
        <v>572661.25</v>
      </c>
      <c r="E19" s="28">
        <v>263179.75</v>
      </c>
      <c r="F19" s="28">
        <v>256936</v>
      </c>
      <c r="G19" s="28">
        <f t="shared" si="3"/>
        <v>520115.75</v>
      </c>
      <c r="H19" s="28">
        <v>291447.5</v>
      </c>
      <c r="I19" s="28">
        <v>247473.5</v>
      </c>
      <c r="J19" s="28">
        <f t="shared" si="4"/>
        <v>538921</v>
      </c>
      <c r="K19" s="28">
        <v>424923.5</v>
      </c>
      <c r="L19" s="28">
        <v>322100.75</v>
      </c>
      <c r="M19" s="28">
        <f t="shared" si="5"/>
        <v>747024.25</v>
      </c>
      <c r="N19" s="28">
        <v>376321.25</v>
      </c>
      <c r="O19" s="28">
        <v>306235.75</v>
      </c>
      <c r="P19" s="28">
        <f t="shared" si="13"/>
        <v>682557</v>
      </c>
      <c r="Q19" s="28">
        <v>279266</v>
      </c>
      <c r="R19" s="28">
        <v>244347.75</v>
      </c>
      <c r="S19" s="28">
        <f t="shared" si="6"/>
        <v>523613.75</v>
      </c>
      <c r="T19" s="28">
        <v>258550.5</v>
      </c>
      <c r="U19" s="28">
        <v>269070.25</v>
      </c>
      <c r="V19" s="28">
        <f t="shared" si="7"/>
        <v>527620.75</v>
      </c>
      <c r="W19" s="28">
        <v>257228</v>
      </c>
      <c r="X19" s="28">
        <v>248099.35</v>
      </c>
      <c r="Y19" s="28">
        <f t="shared" si="8"/>
        <v>505327.35</v>
      </c>
      <c r="Z19" s="28">
        <v>390602.55</v>
      </c>
      <c r="AA19" s="28">
        <v>344500.3</v>
      </c>
      <c r="AB19" s="28">
        <f t="shared" si="9"/>
        <v>735102.85</v>
      </c>
      <c r="AC19" s="28">
        <v>227914.23</v>
      </c>
      <c r="AD19" s="28">
        <v>239301.6</v>
      </c>
      <c r="AE19" s="28">
        <f t="shared" si="10"/>
        <v>467215.83</v>
      </c>
      <c r="AF19" s="28">
        <v>355687.3</v>
      </c>
      <c r="AG19" s="28">
        <v>328065.05</v>
      </c>
      <c r="AH19" s="28">
        <f t="shared" si="11"/>
        <v>683752.35</v>
      </c>
      <c r="AI19" s="28">
        <v>354563.9</v>
      </c>
      <c r="AJ19" s="28">
        <v>283498.55</v>
      </c>
      <c r="AK19" s="28">
        <f t="shared" si="12"/>
        <v>638062.44999999995</v>
      </c>
      <c r="AM19" s="61">
        <f t="shared" si="0"/>
        <v>3780922.7299999995</v>
      </c>
      <c r="AN19" s="61">
        <f t="shared" si="0"/>
        <v>3361051.8499999996</v>
      </c>
      <c r="AO19" s="61">
        <f t="shared" si="1"/>
        <v>7141974.5799999991</v>
      </c>
    </row>
    <row r="20" spans="1:41" x14ac:dyDescent="0.35">
      <c r="A20" s="38" t="s">
        <v>15</v>
      </c>
      <c r="B20" s="28">
        <v>98227</v>
      </c>
      <c r="C20" s="28">
        <v>98422.25</v>
      </c>
      <c r="D20" s="28">
        <f t="shared" si="2"/>
        <v>196649.25</v>
      </c>
      <c r="E20" s="28">
        <v>73395.5</v>
      </c>
      <c r="F20" s="28">
        <v>75257.5</v>
      </c>
      <c r="G20" s="28">
        <f t="shared" si="3"/>
        <v>148653</v>
      </c>
      <c r="H20" s="28">
        <v>48840</v>
      </c>
      <c r="I20" s="28">
        <v>98124.45</v>
      </c>
      <c r="J20" s="28">
        <f t="shared" si="4"/>
        <v>146964.45000000001</v>
      </c>
      <c r="K20" s="28">
        <v>83427.5</v>
      </c>
      <c r="L20" s="28">
        <v>97349.5</v>
      </c>
      <c r="M20" s="28">
        <f t="shared" si="5"/>
        <v>180777</v>
      </c>
      <c r="N20" s="28">
        <v>88650.5</v>
      </c>
      <c r="O20" s="28">
        <v>84827</v>
      </c>
      <c r="P20" s="28">
        <f t="shared" si="13"/>
        <v>173477.5</v>
      </c>
      <c r="Q20" s="28">
        <v>63177.25</v>
      </c>
      <c r="R20" s="28">
        <v>73997.399999999994</v>
      </c>
      <c r="S20" s="28">
        <f t="shared" si="6"/>
        <v>137174.65</v>
      </c>
      <c r="T20" s="28">
        <v>49502.5</v>
      </c>
      <c r="U20" s="28">
        <v>56530.5</v>
      </c>
      <c r="V20" s="28">
        <f t="shared" si="7"/>
        <v>106033</v>
      </c>
      <c r="W20" s="28">
        <v>41390.5</v>
      </c>
      <c r="X20" s="28">
        <v>68216.5</v>
      </c>
      <c r="Y20" s="28">
        <f t="shared" si="8"/>
        <v>109607</v>
      </c>
      <c r="Z20" s="28">
        <v>118631</v>
      </c>
      <c r="AA20" s="28">
        <v>99287.25</v>
      </c>
      <c r="AB20" s="28">
        <f t="shared" si="9"/>
        <v>217918.25</v>
      </c>
      <c r="AC20" s="28">
        <v>81179.25</v>
      </c>
      <c r="AD20" s="28">
        <v>90419.25</v>
      </c>
      <c r="AE20" s="28">
        <f t="shared" si="10"/>
        <v>171598.5</v>
      </c>
      <c r="AF20" s="28">
        <v>63133.5</v>
      </c>
      <c r="AG20" s="28">
        <v>94374.35</v>
      </c>
      <c r="AH20" s="28">
        <f t="shared" si="11"/>
        <v>157507.85</v>
      </c>
      <c r="AI20" s="28">
        <v>57589</v>
      </c>
      <c r="AJ20" s="28">
        <v>74999.75</v>
      </c>
      <c r="AK20" s="28">
        <f t="shared" si="12"/>
        <v>132588.75</v>
      </c>
      <c r="AM20" s="61">
        <f t="shared" si="0"/>
        <v>867143.5</v>
      </c>
      <c r="AN20" s="61">
        <f t="shared" si="0"/>
        <v>1011805.7</v>
      </c>
      <c r="AO20" s="61">
        <f t="shared" si="1"/>
        <v>1878949.2</v>
      </c>
    </row>
    <row r="21" spans="1:41" x14ac:dyDescent="0.35">
      <c r="A21" s="38" t="s">
        <v>16</v>
      </c>
      <c r="B21" s="28">
        <v>13268.25</v>
      </c>
      <c r="C21" s="28">
        <v>28563</v>
      </c>
      <c r="D21" s="28">
        <f t="shared" si="2"/>
        <v>41831.25</v>
      </c>
      <c r="E21" s="28">
        <v>26479</v>
      </c>
      <c r="F21" s="28">
        <v>31013</v>
      </c>
      <c r="G21" s="28">
        <f t="shared" si="3"/>
        <v>57492</v>
      </c>
      <c r="H21" s="28">
        <v>35155.25</v>
      </c>
      <c r="I21" s="28">
        <v>32881.25</v>
      </c>
      <c r="J21" s="28">
        <f t="shared" si="4"/>
        <v>68036.5</v>
      </c>
      <c r="K21" s="28">
        <v>60286</v>
      </c>
      <c r="L21" s="28">
        <v>32720.5</v>
      </c>
      <c r="M21" s="28">
        <f t="shared" si="5"/>
        <v>93006.5</v>
      </c>
      <c r="N21" s="28">
        <v>23936</v>
      </c>
      <c r="O21" s="28">
        <v>28649.5</v>
      </c>
      <c r="P21" s="28">
        <f t="shared" si="13"/>
        <v>52585.5</v>
      </c>
      <c r="Q21" s="28">
        <v>62496.5</v>
      </c>
      <c r="R21" s="28">
        <v>35033.25</v>
      </c>
      <c r="S21" s="28">
        <f t="shared" si="6"/>
        <v>97529.75</v>
      </c>
      <c r="T21" s="28">
        <v>32219.25</v>
      </c>
      <c r="U21" s="28">
        <v>28659.25</v>
      </c>
      <c r="V21" s="28">
        <f t="shared" si="7"/>
        <v>60878.5</v>
      </c>
      <c r="W21" s="28">
        <v>21574.75</v>
      </c>
      <c r="X21" s="28">
        <v>29882.5</v>
      </c>
      <c r="Y21" s="28">
        <f t="shared" si="8"/>
        <v>51457.25</v>
      </c>
      <c r="Z21" s="28">
        <v>18555.25</v>
      </c>
      <c r="AA21" s="28">
        <v>18617</v>
      </c>
      <c r="AB21" s="28">
        <f t="shared" si="9"/>
        <v>37172.25</v>
      </c>
      <c r="AC21" s="28">
        <v>39675.25</v>
      </c>
      <c r="AD21" s="28">
        <v>31120.25</v>
      </c>
      <c r="AE21" s="28">
        <f t="shared" si="10"/>
        <v>70795.5</v>
      </c>
      <c r="AF21" s="28">
        <v>85019.25</v>
      </c>
      <c r="AG21" s="28">
        <v>42150</v>
      </c>
      <c r="AH21" s="28">
        <f t="shared" si="11"/>
        <v>127169.25</v>
      </c>
      <c r="AI21" s="28">
        <v>54038.75</v>
      </c>
      <c r="AJ21" s="28">
        <v>39313.5</v>
      </c>
      <c r="AK21" s="28">
        <f t="shared" si="12"/>
        <v>93352.25</v>
      </c>
      <c r="AM21" s="61">
        <f t="shared" si="0"/>
        <v>472703.5</v>
      </c>
      <c r="AN21" s="61">
        <f t="shared" si="0"/>
        <v>378603</v>
      </c>
      <c r="AO21" s="61">
        <f t="shared" si="1"/>
        <v>851306.5</v>
      </c>
    </row>
    <row r="22" spans="1:41" x14ac:dyDescent="0.35">
      <c r="A22" s="38" t="s">
        <v>17</v>
      </c>
      <c r="B22" s="28"/>
      <c r="C22" s="28"/>
      <c r="D22" s="28">
        <f t="shared" si="2"/>
        <v>0</v>
      </c>
      <c r="E22" s="28"/>
      <c r="F22" s="28"/>
      <c r="G22" s="28">
        <f t="shared" si="3"/>
        <v>0</v>
      </c>
      <c r="H22" s="28"/>
      <c r="I22" s="28"/>
      <c r="J22" s="28">
        <f t="shared" si="4"/>
        <v>0</v>
      </c>
      <c r="K22" s="28"/>
      <c r="L22" s="28"/>
      <c r="M22" s="28">
        <f t="shared" si="5"/>
        <v>0</v>
      </c>
      <c r="N22" s="28"/>
      <c r="O22" s="28"/>
      <c r="P22" s="28">
        <f t="shared" si="13"/>
        <v>0</v>
      </c>
      <c r="Q22" s="28"/>
      <c r="R22" s="28"/>
      <c r="S22" s="28">
        <f t="shared" si="6"/>
        <v>0</v>
      </c>
      <c r="T22" s="28"/>
      <c r="U22" s="28"/>
      <c r="V22" s="28">
        <f t="shared" si="7"/>
        <v>0</v>
      </c>
      <c r="W22" s="28"/>
      <c r="X22" s="28"/>
      <c r="Y22" s="28">
        <f t="shared" si="8"/>
        <v>0</v>
      </c>
      <c r="Z22" s="28"/>
      <c r="AA22" s="28"/>
      <c r="AB22" s="28">
        <f t="shared" si="9"/>
        <v>0</v>
      </c>
      <c r="AC22" s="28"/>
      <c r="AD22" s="28"/>
      <c r="AE22" s="28">
        <f t="shared" si="10"/>
        <v>0</v>
      </c>
      <c r="AF22" s="28"/>
      <c r="AG22" s="28"/>
      <c r="AH22" s="28">
        <f t="shared" si="11"/>
        <v>0</v>
      </c>
      <c r="AI22" s="28"/>
      <c r="AJ22" s="28"/>
      <c r="AK22" s="28">
        <f t="shared" si="12"/>
        <v>0</v>
      </c>
      <c r="AM22" s="61">
        <f t="shared" si="0"/>
        <v>0</v>
      </c>
      <c r="AN22" s="61">
        <f t="shared" si="0"/>
        <v>0</v>
      </c>
      <c r="AO22" s="61">
        <f>SUM(AM22:AN22)</f>
        <v>0</v>
      </c>
    </row>
    <row r="23" spans="1:41" ht="23.25" x14ac:dyDescent="0.5">
      <c r="B23" s="44">
        <f>SUM(B5:B22)</f>
        <v>4203706.9000000004</v>
      </c>
      <c r="C23" s="44">
        <f>SUM(C5:C22)</f>
        <v>4056263.1</v>
      </c>
      <c r="D23" s="45">
        <f t="shared" ref="D23" si="14">SUM(D5:D22)</f>
        <v>8259970</v>
      </c>
      <c r="E23" s="44">
        <f>SUM(E5:E22)</f>
        <v>3865976.9499999997</v>
      </c>
      <c r="F23" s="44">
        <f>SUM(F5:F22)</f>
        <v>3661347.75</v>
      </c>
      <c r="G23" s="45">
        <f t="shared" ref="G23" si="15">SUM(G5:G22)</f>
        <v>7527324.7000000002</v>
      </c>
      <c r="H23" s="44">
        <f>SUM(H5:H22)</f>
        <v>4215103.25</v>
      </c>
      <c r="I23" s="44">
        <f>SUM(I5:I22)</f>
        <v>3907853.2</v>
      </c>
      <c r="J23" s="45">
        <f t="shared" ref="J23" si="16">SUM(J5:J22)</f>
        <v>8122956.4500000002</v>
      </c>
      <c r="K23" s="44">
        <f>SUM(K5:K22)</f>
        <v>5325760.75</v>
      </c>
      <c r="L23" s="44">
        <f>SUM(L5:L22)</f>
        <v>4780007.5</v>
      </c>
      <c r="M23" s="45">
        <f t="shared" ref="M23" si="17">SUM(M5:M22)</f>
        <v>10105768.25</v>
      </c>
      <c r="N23" s="44">
        <f>SUM(N5:N22)</f>
        <v>4773197.5</v>
      </c>
      <c r="O23" s="44">
        <f>SUM(O5:O22)</f>
        <v>4282995</v>
      </c>
      <c r="P23" s="45">
        <f t="shared" ref="P23" si="18">SUM(P5:P22)</f>
        <v>9056192.5</v>
      </c>
      <c r="Q23" s="44">
        <f>SUM(Q5:Q22)</f>
        <v>3565765.25</v>
      </c>
      <c r="R23" s="44">
        <f>SUM(R5:R22)</f>
        <v>3658850.4</v>
      </c>
      <c r="S23" s="45">
        <f t="shared" ref="S23" si="19">SUM(S5:S22)</f>
        <v>7224615.6500000004</v>
      </c>
      <c r="T23" s="44">
        <f>SUM(T5:T22)</f>
        <v>4015302.25</v>
      </c>
      <c r="U23" s="44">
        <f>SUM(U5:U22)</f>
        <v>3873102.85</v>
      </c>
      <c r="V23" s="45">
        <f t="shared" ref="V23" si="20">SUM(V5:V22)</f>
        <v>7888405.0999999996</v>
      </c>
      <c r="W23" s="44">
        <f>SUM(W5:W22)</f>
        <v>3869612.3000000003</v>
      </c>
      <c r="X23" s="44">
        <f>SUM(X5:X22)</f>
        <v>3750976.8000000003</v>
      </c>
      <c r="Y23" s="45">
        <f t="shared" ref="Y23" si="21">SUM(Y5:Y22)</f>
        <v>7620589.0999999996</v>
      </c>
      <c r="Z23" s="44">
        <f>SUM(Z5:Z22)</f>
        <v>4953777.3</v>
      </c>
      <c r="AA23" s="44">
        <f>SUM(AA5:AA22)</f>
        <v>4728983.05</v>
      </c>
      <c r="AB23" s="45">
        <f t="shared" ref="AB23" si="22">SUM(AB5:AB22)</f>
        <v>9682760.3499999996</v>
      </c>
      <c r="AC23" s="44">
        <f>SUM(AC5:AC22)</f>
        <v>3956884.03</v>
      </c>
      <c r="AD23" s="44">
        <f>SUM(AD5:AD22)</f>
        <v>3738454.1999999997</v>
      </c>
      <c r="AE23" s="45">
        <f t="shared" ref="AE23" si="23">SUM(AE5:AE22)</f>
        <v>7695338.2300000004</v>
      </c>
      <c r="AF23" s="44">
        <f>SUM(AF5:AF22)</f>
        <v>4892031.1999999993</v>
      </c>
      <c r="AG23" s="44">
        <f>SUM(AG5:AG22)</f>
        <v>4486941.55</v>
      </c>
      <c r="AH23" s="45">
        <f t="shared" ref="AH23" si="24">SUM(AH5:AH22)</f>
        <v>9378972.7499999981</v>
      </c>
      <c r="AI23" s="44">
        <f>SUM(AI5:AI22)</f>
        <v>4737973.5</v>
      </c>
      <c r="AJ23" s="44">
        <f>SUM(AJ5:AJ22)</f>
        <v>4161442.5</v>
      </c>
      <c r="AK23" s="45">
        <f t="shared" ref="AK23" si="25">SUM(AK5:AK22)</f>
        <v>8899416</v>
      </c>
      <c r="AM23" s="61">
        <f t="shared" si="0"/>
        <v>52375091.179999992</v>
      </c>
      <c r="AN23" s="61">
        <f t="shared" si="0"/>
        <v>49087217.899999999</v>
      </c>
      <c r="AO23" s="63">
        <f>SUM(AM23:AN23)</f>
        <v>101462309.07999998</v>
      </c>
    </row>
  </sheetData>
  <mergeCells count="53">
    <mergeCell ref="AO3:AO4"/>
    <mergeCell ref="AH3:AH4"/>
    <mergeCell ref="AI3:AI4"/>
    <mergeCell ref="AJ3:AJ4"/>
    <mergeCell ref="AK3:AK4"/>
    <mergeCell ref="AM3:AM4"/>
    <mergeCell ref="AN3:AN4"/>
    <mergeCell ref="AG3:AG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U3:U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AM2:A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T2:V2"/>
    <mergeCell ref="W2:Y2"/>
    <mergeCell ref="Z2:AB2"/>
    <mergeCell ref="AC2:AE2"/>
    <mergeCell ref="AF2:AH2"/>
    <mergeCell ref="AI2:AK2"/>
    <mergeCell ref="Q2:S2"/>
    <mergeCell ref="B2:D2"/>
    <mergeCell ref="E2:G2"/>
    <mergeCell ref="H2:J2"/>
    <mergeCell ref="K2:M2"/>
    <mergeCell ref="N2:P2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AO23"/>
  <sheetViews>
    <sheetView zoomScale="90" zoomScaleNormal="90" workbookViewId="0">
      <pane xSplit="1" ySplit="4" topLeftCell="AD5" activePane="bottomRight" state="frozen"/>
      <selection pane="topRight" activeCell="B1" sqref="B1"/>
      <selection pane="bottomLeft" activeCell="A5" sqref="A5"/>
      <selection pane="bottomRight" activeCell="AO23" sqref="AO23"/>
    </sheetView>
  </sheetViews>
  <sheetFormatPr defaultRowHeight="21" x14ac:dyDescent="0.35"/>
  <cols>
    <col min="1" max="1" width="29" style="25" customWidth="1"/>
    <col min="2" max="37" width="13.375" style="25" customWidth="1"/>
    <col min="38" max="38" width="9" style="25"/>
    <col min="39" max="39" width="13.75" style="25" bestFit="1" customWidth="1"/>
    <col min="40" max="40" width="13.375" style="25" bestFit="1" customWidth="1"/>
    <col min="41" max="41" width="14.5" style="25" customWidth="1"/>
    <col min="42" max="16384" width="9" style="25"/>
  </cols>
  <sheetData>
    <row r="1" spans="1:41" ht="21" customHeight="1" x14ac:dyDescent="0.35">
      <c r="A1" s="104" t="s">
        <v>38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</row>
    <row r="2" spans="1:41" ht="21" customHeight="1" x14ac:dyDescent="0.35">
      <c r="A2" s="104"/>
      <c r="B2" s="115" t="s">
        <v>121</v>
      </c>
      <c r="C2" s="115"/>
      <c r="D2" s="115"/>
      <c r="E2" s="192" t="s">
        <v>122</v>
      </c>
      <c r="F2" s="192"/>
      <c r="G2" s="192"/>
      <c r="H2" s="193" t="s">
        <v>123</v>
      </c>
      <c r="I2" s="193"/>
      <c r="J2" s="193"/>
      <c r="K2" s="180" t="s">
        <v>124</v>
      </c>
      <c r="L2" s="180"/>
      <c r="M2" s="180"/>
      <c r="N2" s="127" t="s">
        <v>131</v>
      </c>
      <c r="O2" s="127"/>
      <c r="P2" s="127"/>
      <c r="Q2" s="190" t="s">
        <v>130</v>
      </c>
      <c r="R2" s="190"/>
      <c r="S2" s="190"/>
      <c r="T2" s="188" t="s">
        <v>129</v>
      </c>
      <c r="U2" s="188"/>
      <c r="V2" s="188"/>
      <c r="W2" s="130" t="s">
        <v>127</v>
      </c>
      <c r="X2" s="130"/>
      <c r="Y2" s="130"/>
      <c r="Z2" s="127" t="s">
        <v>128</v>
      </c>
      <c r="AA2" s="127"/>
      <c r="AB2" s="127"/>
      <c r="AC2" s="190" t="s">
        <v>126</v>
      </c>
      <c r="AD2" s="190"/>
      <c r="AE2" s="190"/>
      <c r="AF2" s="188" t="s">
        <v>125</v>
      </c>
      <c r="AG2" s="188"/>
      <c r="AH2" s="188"/>
      <c r="AI2" s="193" t="s">
        <v>132</v>
      </c>
      <c r="AJ2" s="193"/>
      <c r="AK2" s="193"/>
      <c r="AM2" s="143" t="s">
        <v>133</v>
      </c>
      <c r="AN2" s="143"/>
      <c r="AO2" s="143"/>
    </row>
    <row r="3" spans="1:41" ht="21" customHeight="1" x14ac:dyDescent="0.35">
      <c r="A3" s="172" t="s">
        <v>0</v>
      </c>
      <c r="B3" s="111" t="s">
        <v>35</v>
      </c>
      <c r="C3" s="179" t="s">
        <v>36</v>
      </c>
      <c r="D3" s="113" t="s">
        <v>37</v>
      </c>
      <c r="E3" s="111" t="s">
        <v>35</v>
      </c>
      <c r="F3" s="124" t="s">
        <v>36</v>
      </c>
      <c r="G3" s="113" t="s">
        <v>37</v>
      </c>
      <c r="H3" s="111" t="s">
        <v>35</v>
      </c>
      <c r="I3" s="131" t="s">
        <v>36</v>
      </c>
      <c r="J3" s="113" t="s">
        <v>37</v>
      </c>
      <c r="K3" s="111" t="s">
        <v>35</v>
      </c>
      <c r="L3" s="176" t="s">
        <v>36</v>
      </c>
      <c r="M3" s="113" t="s">
        <v>37</v>
      </c>
      <c r="N3" s="111" t="s">
        <v>35</v>
      </c>
      <c r="O3" s="128" t="s">
        <v>36</v>
      </c>
      <c r="P3" s="113" t="s">
        <v>37</v>
      </c>
      <c r="Q3" s="111" t="s">
        <v>35</v>
      </c>
      <c r="R3" s="191" t="s">
        <v>36</v>
      </c>
      <c r="S3" s="113" t="s">
        <v>37</v>
      </c>
      <c r="T3" s="111" t="s">
        <v>35</v>
      </c>
      <c r="U3" s="189" t="s">
        <v>36</v>
      </c>
      <c r="V3" s="113" t="s">
        <v>37</v>
      </c>
      <c r="W3" s="111" t="s">
        <v>35</v>
      </c>
      <c r="X3" s="132" t="s">
        <v>36</v>
      </c>
      <c r="Y3" s="113" t="s">
        <v>37</v>
      </c>
      <c r="Z3" s="111" t="s">
        <v>35</v>
      </c>
      <c r="AA3" s="128" t="s">
        <v>36</v>
      </c>
      <c r="AB3" s="113" t="s">
        <v>37</v>
      </c>
      <c r="AC3" s="111" t="s">
        <v>35</v>
      </c>
      <c r="AD3" s="191" t="s">
        <v>36</v>
      </c>
      <c r="AE3" s="113" t="s">
        <v>37</v>
      </c>
      <c r="AF3" s="111" t="s">
        <v>35</v>
      </c>
      <c r="AG3" s="189" t="s">
        <v>36</v>
      </c>
      <c r="AH3" s="113" t="s">
        <v>37</v>
      </c>
      <c r="AI3" s="111" t="s">
        <v>35</v>
      </c>
      <c r="AJ3" s="131" t="s">
        <v>36</v>
      </c>
      <c r="AK3" s="113" t="s">
        <v>37</v>
      </c>
      <c r="AM3" s="111" t="s">
        <v>35</v>
      </c>
      <c r="AN3" s="121" t="s">
        <v>36</v>
      </c>
      <c r="AO3" s="113" t="s">
        <v>37</v>
      </c>
    </row>
    <row r="4" spans="1:41" ht="62.25" customHeight="1" x14ac:dyDescent="0.35">
      <c r="A4" s="172"/>
      <c r="B4" s="111"/>
      <c r="C4" s="179"/>
      <c r="D4" s="113"/>
      <c r="E4" s="111"/>
      <c r="F4" s="124"/>
      <c r="G4" s="113"/>
      <c r="H4" s="111"/>
      <c r="I4" s="131"/>
      <c r="J4" s="113"/>
      <c r="K4" s="111"/>
      <c r="L4" s="176"/>
      <c r="M4" s="113"/>
      <c r="N4" s="111"/>
      <c r="O4" s="128"/>
      <c r="P4" s="113"/>
      <c r="Q4" s="111"/>
      <c r="R4" s="191"/>
      <c r="S4" s="113"/>
      <c r="T4" s="111"/>
      <c r="U4" s="189"/>
      <c r="V4" s="113"/>
      <c r="W4" s="111"/>
      <c r="X4" s="132"/>
      <c r="Y4" s="113"/>
      <c r="Z4" s="111"/>
      <c r="AA4" s="128"/>
      <c r="AB4" s="113"/>
      <c r="AC4" s="111"/>
      <c r="AD4" s="191"/>
      <c r="AE4" s="113"/>
      <c r="AF4" s="111"/>
      <c r="AG4" s="189"/>
      <c r="AH4" s="113"/>
      <c r="AI4" s="111"/>
      <c r="AJ4" s="131"/>
      <c r="AK4" s="113"/>
      <c r="AM4" s="111"/>
      <c r="AN4" s="121"/>
      <c r="AO4" s="113"/>
    </row>
    <row r="5" spans="1:41" ht="21" customHeight="1" x14ac:dyDescent="0.35">
      <c r="A5" s="35" t="s">
        <v>1</v>
      </c>
      <c r="B5" s="28"/>
      <c r="C5" s="28"/>
      <c r="D5" s="28">
        <f>SUM(B5:C5)</f>
        <v>0</v>
      </c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>
        <f>SUM(Z5:AA5)</f>
        <v>0</v>
      </c>
      <c r="AC5" s="28"/>
      <c r="AD5" s="28"/>
      <c r="AE5" s="28">
        <f>SUM(AC5:AD5)</f>
        <v>0</v>
      </c>
      <c r="AF5" s="28"/>
      <c r="AG5" s="28"/>
      <c r="AH5" s="28">
        <f>SUM(AF5:AG5)</f>
        <v>0</v>
      </c>
      <c r="AI5" s="28"/>
      <c r="AJ5" s="28"/>
      <c r="AK5" s="28">
        <f>SUM(AI5:AJ5)</f>
        <v>0</v>
      </c>
      <c r="AM5" s="61">
        <f>+B5+E5+H5+K5+N5+Q5+T5+W5+Z5+AC5+AF5+AI5</f>
        <v>0</v>
      </c>
      <c r="AN5" s="61">
        <f>+C5+F5+I5+L5+O5+R5+U5+X5+AA5+AD5+AG5+AJ5</f>
        <v>0</v>
      </c>
      <c r="AO5" s="61">
        <f>SUM(AM5:AN5)</f>
        <v>0</v>
      </c>
    </row>
    <row r="6" spans="1:41" x14ac:dyDescent="0.35">
      <c r="A6" s="37" t="s">
        <v>39</v>
      </c>
      <c r="B6" s="28">
        <v>932989</v>
      </c>
      <c r="C6" s="28">
        <v>907295.1</v>
      </c>
      <c r="D6" s="28">
        <f>SUM(B6:C6)</f>
        <v>1840284.1</v>
      </c>
      <c r="E6" s="28">
        <v>1077764.3999999999</v>
      </c>
      <c r="F6" s="28">
        <v>1027513</v>
      </c>
      <c r="G6" s="28">
        <f>SUM(E6:F6)</f>
        <v>2105277.4</v>
      </c>
      <c r="H6" s="28">
        <v>908482.25</v>
      </c>
      <c r="I6" s="28">
        <v>807072.3</v>
      </c>
      <c r="J6" s="28">
        <f>SUM(H6:I6)</f>
        <v>1715554.55</v>
      </c>
      <c r="K6" s="28">
        <v>770807.75</v>
      </c>
      <c r="L6" s="28">
        <v>822068.6</v>
      </c>
      <c r="M6" s="28">
        <f>SUM(K6:L6)</f>
        <v>1592876.35</v>
      </c>
      <c r="N6" s="28">
        <v>1042369.5</v>
      </c>
      <c r="O6" s="28">
        <v>976453.35</v>
      </c>
      <c r="P6" s="28">
        <f>SUM(N6:O6)</f>
        <v>2018822.85</v>
      </c>
      <c r="Q6" s="28">
        <v>974969.35</v>
      </c>
      <c r="R6" s="28">
        <v>817277.15</v>
      </c>
      <c r="S6" s="28">
        <f>SUM(Q6:R6)</f>
        <v>1792246.5</v>
      </c>
      <c r="T6" s="28">
        <v>1042685.5</v>
      </c>
      <c r="U6" s="28">
        <v>943779.75</v>
      </c>
      <c r="V6" s="28">
        <f>SUM(T6:U6)</f>
        <v>1986465.25</v>
      </c>
      <c r="W6" s="28">
        <v>972562</v>
      </c>
      <c r="X6" s="28">
        <v>785437.25</v>
      </c>
      <c r="Y6" s="28">
        <f>SUM(W6:X6)</f>
        <v>1757999.25</v>
      </c>
      <c r="Z6" s="28">
        <v>817941.85</v>
      </c>
      <c r="AA6" s="28">
        <v>601980.75</v>
      </c>
      <c r="AB6" s="28">
        <f>SUM(Z6:AA6)</f>
        <v>1419922.6</v>
      </c>
      <c r="AC6" s="28">
        <v>701524.25</v>
      </c>
      <c r="AD6" s="28">
        <v>643472.25</v>
      </c>
      <c r="AE6" s="28">
        <f>SUM(AC6:AD6)</f>
        <v>1344996.5</v>
      </c>
      <c r="AF6" s="28">
        <v>945532</v>
      </c>
      <c r="AG6" s="28">
        <v>786311.25</v>
      </c>
      <c r="AH6" s="28">
        <f>SUM(AF6:AG6)</f>
        <v>1731843.25</v>
      </c>
      <c r="AI6" s="28">
        <v>1408952.5</v>
      </c>
      <c r="AJ6" s="28">
        <v>1157457.25</v>
      </c>
      <c r="AK6" s="28">
        <f>SUM(AI6:AJ6)</f>
        <v>2566409.75</v>
      </c>
      <c r="AM6" s="61">
        <f>+B6+E6+H6+K6+N6+Q6+T6+W6+Z6+AC6+AF6+AI6</f>
        <v>11596580.35</v>
      </c>
      <c r="AN6" s="61">
        <f>+C6+F6+I6+L6+O6+R6+U6+X6+AA6+AD6+AG6+AJ6</f>
        <v>10276118</v>
      </c>
      <c r="AO6" s="61">
        <f>SUM(AM6:AN6)</f>
        <v>21872698.350000001</v>
      </c>
    </row>
    <row r="7" spans="1:41" x14ac:dyDescent="0.35">
      <c r="A7" s="38" t="s">
        <v>2</v>
      </c>
      <c r="B7" s="28">
        <v>351661.25</v>
      </c>
      <c r="C7" s="28">
        <v>403724</v>
      </c>
      <c r="D7" s="28">
        <f>SUM(B7:C7)</f>
        <v>755385.25</v>
      </c>
      <c r="E7" s="28">
        <v>437422.25</v>
      </c>
      <c r="F7" s="28">
        <v>486171.25</v>
      </c>
      <c r="G7" s="28">
        <f>SUM(E7:F7)</f>
        <v>923593.5</v>
      </c>
      <c r="H7" s="28">
        <v>392060.8</v>
      </c>
      <c r="I7" s="28">
        <v>437835.75</v>
      </c>
      <c r="J7" s="28">
        <f>SUM(H7:I7)</f>
        <v>829896.55</v>
      </c>
      <c r="K7" s="28">
        <v>502493.75</v>
      </c>
      <c r="L7" s="28">
        <v>420291</v>
      </c>
      <c r="M7" s="28">
        <f>SUM(K7:L7)</f>
        <v>922784.75</v>
      </c>
      <c r="N7" s="28">
        <v>375637.75</v>
      </c>
      <c r="O7" s="28">
        <v>461502</v>
      </c>
      <c r="P7" s="28">
        <f>SUM(N7:O7)</f>
        <v>837139.75</v>
      </c>
      <c r="Q7" s="28">
        <v>327997.25</v>
      </c>
      <c r="R7" s="28">
        <v>373378.75</v>
      </c>
      <c r="S7" s="28">
        <f>SUM(Q7:R7)</f>
        <v>701376</v>
      </c>
      <c r="T7" s="28">
        <v>405841.5</v>
      </c>
      <c r="U7" s="28">
        <v>462359.25</v>
      </c>
      <c r="V7" s="28">
        <f>SUM(T7:U7)</f>
        <v>868200.75</v>
      </c>
      <c r="W7" s="28">
        <v>406707.25</v>
      </c>
      <c r="X7" s="28">
        <v>404137.5</v>
      </c>
      <c r="Y7" s="28">
        <f>SUM(W7:X7)</f>
        <v>810844.75</v>
      </c>
      <c r="Z7" s="28">
        <v>282664.5</v>
      </c>
      <c r="AA7" s="28">
        <v>307707.25</v>
      </c>
      <c r="AB7" s="28">
        <f>SUM(Z7:AA7)</f>
        <v>590371.75</v>
      </c>
      <c r="AC7" s="28">
        <v>357969.5</v>
      </c>
      <c r="AD7" s="28">
        <v>322134</v>
      </c>
      <c r="AE7" s="28">
        <f>SUM(AC7:AD7)</f>
        <v>680103.5</v>
      </c>
      <c r="AF7" s="28">
        <v>455195.5</v>
      </c>
      <c r="AG7" s="28">
        <v>485052.45</v>
      </c>
      <c r="AH7" s="28">
        <f>SUM(AF7:AG7)</f>
        <v>940247.95</v>
      </c>
      <c r="AI7" s="28">
        <v>612975</v>
      </c>
      <c r="AJ7" s="28">
        <v>606135</v>
      </c>
      <c r="AK7" s="28">
        <f>SUM(AI7:AJ7)</f>
        <v>1219110</v>
      </c>
      <c r="AM7" s="61">
        <f t="shared" ref="AM7:AN23" si="0">+B7+E7+H7+K7+N7+Q7+T7+W7+Z7+AC7+AF7+AI7</f>
        <v>4908626.3</v>
      </c>
      <c r="AN7" s="61">
        <f t="shared" si="0"/>
        <v>5170428.2</v>
      </c>
      <c r="AO7" s="61">
        <f t="shared" ref="AO7:AO21" si="1">SUM(AM7:AN7)</f>
        <v>10079054.5</v>
      </c>
    </row>
    <row r="8" spans="1:41" x14ac:dyDescent="0.35">
      <c r="A8" s="38" t="s">
        <v>3</v>
      </c>
      <c r="B8" s="28">
        <v>285895.25</v>
      </c>
      <c r="C8" s="28">
        <v>362568.75</v>
      </c>
      <c r="D8" s="28">
        <f t="shared" ref="D8:D22" si="2">SUM(B8:C8)</f>
        <v>648464</v>
      </c>
      <c r="E8" s="28">
        <v>236338.8</v>
      </c>
      <c r="F8" s="28">
        <v>377392.25</v>
      </c>
      <c r="G8" s="28">
        <f t="shared" ref="G8:G22" si="3">SUM(E8:F8)</f>
        <v>613731.05000000005</v>
      </c>
      <c r="H8" s="28">
        <v>259962.95</v>
      </c>
      <c r="I8" s="28">
        <v>321351.55</v>
      </c>
      <c r="J8" s="28">
        <f t="shared" ref="J8:J22" si="4">SUM(H8:I8)</f>
        <v>581314.5</v>
      </c>
      <c r="K8" s="28">
        <v>268102.25</v>
      </c>
      <c r="L8" s="28">
        <v>325508.75</v>
      </c>
      <c r="M8" s="28">
        <f t="shared" ref="M8:M22" si="5">SUM(K8:L8)</f>
        <v>593611</v>
      </c>
      <c r="N8" s="28">
        <v>340227.1</v>
      </c>
      <c r="O8" s="28">
        <v>368934</v>
      </c>
      <c r="P8" s="28">
        <f>SUM(N8:O8)</f>
        <v>709161.1</v>
      </c>
      <c r="Q8" s="28">
        <v>394306.25</v>
      </c>
      <c r="R8" s="28">
        <v>328275.25</v>
      </c>
      <c r="S8" s="28">
        <f t="shared" ref="S8:S22" si="6">SUM(Q8:R8)</f>
        <v>722581.5</v>
      </c>
      <c r="T8" s="28">
        <v>379788</v>
      </c>
      <c r="U8" s="28">
        <v>431563.25</v>
      </c>
      <c r="V8" s="28">
        <f t="shared" ref="V8:V22" si="7">SUM(T8:U8)</f>
        <v>811351.25</v>
      </c>
      <c r="W8" s="28">
        <v>264318.75</v>
      </c>
      <c r="X8" s="28">
        <v>271686.5</v>
      </c>
      <c r="Y8" s="28">
        <f t="shared" ref="Y8:Y22" si="8">SUM(W8:X8)</f>
        <v>536005.25</v>
      </c>
      <c r="Z8" s="28">
        <v>303116</v>
      </c>
      <c r="AA8" s="28">
        <v>256603.75</v>
      </c>
      <c r="AB8" s="28">
        <f t="shared" ref="AB8:AB22" si="9">SUM(Z8:AA8)</f>
        <v>559719.75</v>
      </c>
      <c r="AC8" s="28">
        <v>178360.25</v>
      </c>
      <c r="AD8" s="28">
        <v>285250.75</v>
      </c>
      <c r="AE8" s="28">
        <f t="shared" ref="AE8:AE22" si="10">SUM(AC8:AD8)</f>
        <v>463611</v>
      </c>
      <c r="AF8" s="28">
        <v>300838</v>
      </c>
      <c r="AG8" s="28">
        <v>340296.75</v>
      </c>
      <c r="AH8" s="28">
        <f t="shared" ref="AH8:AH22" si="11">SUM(AF8:AG8)</f>
        <v>641134.75</v>
      </c>
      <c r="AI8" s="28">
        <v>461992.5</v>
      </c>
      <c r="AJ8" s="28">
        <v>473934.5</v>
      </c>
      <c r="AK8" s="28">
        <f t="shared" ref="AK8:AK22" si="12">SUM(AI8:AJ8)</f>
        <v>935927</v>
      </c>
      <c r="AM8" s="61">
        <f t="shared" si="0"/>
        <v>3673246.1</v>
      </c>
      <c r="AN8" s="61">
        <f t="shared" si="0"/>
        <v>4143366.05</v>
      </c>
      <c r="AO8" s="61">
        <f t="shared" si="1"/>
        <v>7816612.1500000004</v>
      </c>
    </row>
    <row r="9" spans="1:41" x14ac:dyDescent="0.35">
      <c r="A9" s="38" t="s">
        <v>4</v>
      </c>
      <c r="B9" s="28">
        <v>151705.25</v>
      </c>
      <c r="C9" s="28">
        <v>132879</v>
      </c>
      <c r="D9" s="28">
        <f t="shared" si="2"/>
        <v>284584.25</v>
      </c>
      <c r="E9" s="28">
        <v>314289</v>
      </c>
      <c r="F9" s="28">
        <v>186736.5</v>
      </c>
      <c r="G9" s="28">
        <f t="shared" si="3"/>
        <v>501025.5</v>
      </c>
      <c r="H9" s="28">
        <v>279282</v>
      </c>
      <c r="I9" s="28">
        <v>185817.8</v>
      </c>
      <c r="J9" s="28">
        <f t="shared" si="4"/>
        <v>465099.8</v>
      </c>
      <c r="K9" s="28">
        <v>178672.25</v>
      </c>
      <c r="L9" s="28">
        <v>147536.5</v>
      </c>
      <c r="M9" s="28">
        <f t="shared" si="5"/>
        <v>326208.75</v>
      </c>
      <c r="N9" s="28">
        <v>230692</v>
      </c>
      <c r="O9" s="28">
        <v>206869.5</v>
      </c>
      <c r="P9" s="28">
        <f t="shared" ref="P9:P22" si="13">SUM(N9:O9)</f>
        <v>437561.5</v>
      </c>
      <c r="Q9" s="28">
        <v>230490.25</v>
      </c>
      <c r="R9" s="28">
        <v>165374.25</v>
      </c>
      <c r="S9" s="28">
        <f t="shared" si="6"/>
        <v>395864.5</v>
      </c>
      <c r="T9" s="28">
        <v>231974.75</v>
      </c>
      <c r="U9" s="28">
        <v>172687.75</v>
      </c>
      <c r="V9" s="28">
        <f t="shared" si="7"/>
        <v>404662.5</v>
      </c>
      <c r="W9" s="28">
        <v>195890.5</v>
      </c>
      <c r="X9" s="28">
        <v>165235.5</v>
      </c>
      <c r="Y9" s="28">
        <f t="shared" si="8"/>
        <v>361126</v>
      </c>
      <c r="Z9" s="28">
        <v>144119.25</v>
      </c>
      <c r="AA9" s="28">
        <v>137361.25</v>
      </c>
      <c r="AB9" s="28">
        <f t="shared" si="9"/>
        <v>281480.5</v>
      </c>
      <c r="AC9" s="28">
        <v>81771</v>
      </c>
      <c r="AD9" s="28">
        <v>106398</v>
      </c>
      <c r="AE9" s="28">
        <f t="shared" si="10"/>
        <v>188169</v>
      </c>
      <c r="AF9" s="28">
        <v>154480.5</v>
      </c>
      <c r="AG9" s="28">
        <v>167627.25</v>
      </c>
      <c r="AH9" s="28">
        <f t="shared" si="11"/>
        <v>322107.75</v>
      </c>
      <c r="AI9" s="28">
        <v>309440</v>
      </c>
      <c r="AJ9" s="28">
        <v>219240.25</v>
      </c>
      <c r="AK9" s="28">
        <f t="shared" si="12"/>
        <v>528680.25</v>
      </c>
      <c r="AM9" s="61">
        <f t="shared" si="0"/>
        <v>2502806.75</v>
      </c>
      <c r="AN9" s="61">
        <f t="shared" si="0"/>
        <v>1993763.55</v>
      </c>
      <c r="AO9" s="61">
        <f>SUM(AM9:AN9)</f>
        <v>4496570.3</v>
      </c>
    </row>
    <row r="10" spans="1:41" x14ac:dyDescent="0.35">
      <c r="A10" s="38" t="s">
        <v>5</v>
      </c>
      <c r="B10" s="28">
        <v>274732.05</v>
      </c>
      <c r="C10" s="28">
        <v>251850</v>
      </c>
      <c r="D10" s="28">
        <f t="shared" si="2"/>
        <v>526582.05000000005</v>
      </c>
      <c r="E10" s="28">
        <v>206786.5</v>
      </c>
      <c r="F10" s="28">
        <v>268575.75</v>
      </c>
      <c r="G10" s="28">
        <f t="shared" si="3"/>
        <v>475362.25</v>
      </c>
      <c r="H10" s="28">
        <v>244432.15</v>
      </c>
      <c r="I10" s="28">
        <v>208786.5</v>
      </c>
      <c r="J10" s="28">
        <f t="shared" si="4"/>
        <v>453218.65</v>
      </c>
      <c r="K10" s="28">
        <v>154073.5</v>
      </c>
      <c r="L10" s="28">
        <v>196860.75</v>
      </c>
      <c r="M10" s="28">
        <f t="shared" si="5"/>
        <v>350934.25</v>
      </c>
      <c r="N10" s="28">
        <v>255834.4</v>
      </c>
      <c r="O10" s="28">
        <v>237843.75</v>
      </c>
      <c r="P10" s="28">
        <f t="shared" si="13"/>
        <v>493678.15</v>
      </c>
      <c r="Q10" s="28">
        <v>283127.49</v>
      </c>
      <c r="R10" s="28">
        <v>232668.5</v>
      </c>
      <c r="S10" s="28">
        <f t="shared" si="6"/>
        <v>515795.99</v>
      </c>
      <c r="T10" s="28">
        <v>317371.2</v>
      </c>
      <c r="U10" s="28">
        <v>304764.5</v>
      </c>
      <c r="V10" s="28">
        <f t="shared" si="7"/>
        <v>622135.69999999995</v>
      </c>
      <c r="W10" s="28">
        <v>196222.05</v>
      </c>
      <c r="X10" s="28">
        <v>234003.25</v>
      </c>
      <c r="Y10" s="28">
        <f t="shared" si="8"/>
        <v>430225.3</v>
      </c>
      <c r="Z10" s="28">
        <v>172375.9</v>
      </c>
      <c r="AA10" s="28">
        <v>176565.25</v>
      </c>
      <c r="AB10" s="28">
        <f t="shared" si="9"/>
        <v>348941.15</v>
      </c>
      <c r="AC10" s="28">
        <v>182857.5</v>
      </c>
      <c r="AD10" s="28">
        <v>178940</v>
      </c>
      <c r="AE10" s="28">
        <f t="shared" si="10"/>
        <v>361797.5</v>
      </c>
      <c r="AF10" s="28">
        <v>219347.3</v>
      </c>
      <c r="AG10" s="28">
        <v>261958.25</v>
      </c>
      <c r="AH10" s="28">
        <f t="shared" si="11"/>
        <v>481305.55</v>
      </c>
      <c r="AI10" s="28">
        <v>458884.9</v>
      </c>
      <c r="AJ10" s="28">
        <v>360416</v>
      </c>
      <c r="AK10" s="28">
        <f t="shared" si="12"/>
        <v>819300.9</v>
      </c>
      <c r="AM10" s="61">
        <f t="shared" si="0"/>
        <v>2966044.9399999995</v>
      </c>
      <c r="AN10" s="61">
        <f t="shared" si="0"/>
        <v>2913232.5</v>
      </c>
      <c r="AO10" s="61">
        <f t="shared" si="1"/>
        <v>5879277.4399999995</v>
      </c>
    </row>
    <row r="11" spans="1:41" x14ac:dyDescent="0.35">
      <c r="A11" s="38" t="s">
        <v>6</v>
      </c>
      <c r="B11" s="28">
        <v>106905</v>
      </c>
      <c r="C11" s="28">
        <v>86370</v>
      </c>
      <c r="D11" s="28">
        <f t="shared" si="2"/>
        <v>193275</v>
      </c>
      <c r="E11" s="28">
        <v>70087</v>
      </c>
      <c r="F11" s="28">
        <v>103812</v>
      </c>
      <c r="G11" s="28">
        <f t="shared" si="3"/>
        <v>173899</v>
      </c>
      <c r="H11" s="28">
        <v>124421</v>
      </c>
      <c r="I11" s="28">
        <v>84040.25</v>
      </c>
      <c r="J11" s="28">
        <f t="shared" si="4"/>
        <v>208461.25</v>
      </c>
      <c r="K11" s="28">
        <v>133003.5</v>
      </c>
      <c r="L11" s="28">
        <v>94270.75</v>
      </c>
      <c r="M11" s="28">
        <f t="shared" si="5"/>
        <v>227274.25</v>
      </c>
      <c r="N11" s="28">
        <v>134232.75</v>
      </c>
      <c r="O11" s="28">
        <v>100340.5</v>
      </c>
      <c r="P11" s="28">
        <f t="shared" si="13"/>
        <v>234573.25</v>
      </c>
      <c r="Q11" s="28">
        <v>108448.75</v>
      </c>
      <c r="R11" s="28">
        <v>78913</v>
      </c>
      <c r="S11" s="28">
        <f t="shared" si="6"/>
        <v>187361.75</v>
      </c>
      <c r="T11" s="28">
        <v>176450.75</v>
      </c>
      <c r="U11" s="28">
        <v>103334.75</v>
      </c>
      <c r="V11" s="28">
        <f t="shared" si="7"/>
        <v>279785.5</v>
      </c>
      <c r="W11" s="28">
        <v>152341.25</v>
      </c>
      <c r="X11" s="28">
        <v>130494.25</v>
      </c>
      <c r="Y11" s="28">
        <f t="shared" si="8"/>
        <v>282835.5</v>
      </c>
      <c r="Z11" s="28">
        <v>79927</v>
      </c>
      <c r="AA11" s="28">
        <v>64769.25</v>
      </c>
      <c r="AB11" s="28">
        <f t="shared" si="9"/>
        <v>144696.25</v>
      </c>
      <c r="AC11" s="28">
        <v>70132.5</v>
      </c>
      <c r="AD11" s="28">
        <v>58921</v>
      </c>
      <c r="AE11" s="28">
        <f t="shared" si="10"/>
        <v>129053.5</v>
      </c>
      <c r="AF11" s="28">
        <v>100192.25</v>
      </c>
      <c r="AG11" s="28">
        <v>91850.75</v>
      </c>
      <c r="AH11" s="28">
        <f t="shared" si="11"/>
        <v>192043</v>
      </c>
      <c r="AI11" s="28">
        <v>183311.5</v>
      </c>
      <c r="AJ11" s="28">
        <v>122915.5</v>
      </c>
      <c r="AK11" s="28">
        <f t="shared" si="12"/>
        <v>306227</v>
      </c>
      <c r="AM11" s="61">
        <f t="shared" si="0"/>
        <v>1439453.25</v>
      </c>
      <c r="AN11" s="61">
        <f t="shared" si="0"/>
        <v>1120032</v>
      </c>
      <c r="AO11" s="61">
        <f t="shared" si="1"/>
        <v>2559485.25</v>
      </c>
    </row>
    <row r="12" spans="1:41" x14ac:dyDescent="0.35">
      <c r="A12" s="38" t="s">
        <v>7</v>
      </c>
      <c r="B12" s="28">
        <v>541471.25</v>
      </c>
      <c r="C12" s="28">
        <v>426188.7</v>
      </c>
      <c r="D12" s="28">
        <f t="shared" si="2"/>
        <v>967659.95</v>
      </c>
      <c r="E12" s="28">
        <v>619746.19999999995</v>
      </c>
      <c r="F12" s="28">
        <v>557284.35</v>
      </c>
      <c r="G12" s="28">
        <f t="shared" si="3"/>
        <v>1177030.5499999998</v>
      </c>
      <c r="H12" s="28">
        <v>530349.5</v>
      </c>
      <c r="I12" s="28">
        <v>504375.5</v>
      </c>
      <c r="J12" s="28">
        <f t="shared" si="4"/>
        <v>1034725</v>
      </c>
      <c r="K12" s="28">
        <v>536237</v>
      </c>
      <c r="L12" s="28">
        <v>454853</v>
      </c>
      <c r="M12" s="28">
        <f t="shared" si="5"/>
        <v>991090</v>
      </c>
      <c r="N12" s="28">
        <v>596128.15</v>
      </c>
      <c r="O12" s="28">
        <v>525729.55000000005</v>
      </c>
      <c r="P12" s="28">
        <f t="shared" si="13"/>
        <v>1121857.7000000002</v>
      </c>
      <c r="Q12" s="28">
        <v>534456.75</v>
      </c>
      <c r="R12" s="28">
        <v>401778.75</v>
      </c>
      <c r="S12" s="28">
        <f t="shared" si="6"/>
        <v>936235.5</v>
      </c>
      <c r="T12" s="28">
        <v>687572.5</v>
      </c>
      <c r="U12" s="28">
        <v>511198</v>
      </c>
      <c r="V12" s="28">
        <f t="shared" si="7"/>
        <v>1198770.5</v>
      </c>
      <c r="W12" s="28">
        <v>563553.98</v>
      </c>
      <c r="X12" s="28">
        <v>412437.25</v>
      </c>
      <c r="Y12" s="28">
        <f t="shared" si="8"/>
        <v>975991.23</v>
      </c>
      <c r="Z12" s="28">
        <v>594849.75</v>
      </c>
      <c r="AA12" s="28">
        <v>344628.25</v>
      </c>
      <c r="AB12" s="28">
        <f t="shared" si="9"/>
        <v>939478</v>
      </c>
      <c r="AC12" s="28">
        <v>413571</v>
      </c>
      <c r="AD12" s="28">
        <v>357923.25</v>
      </c>
      <c r="AE12" s="28">
        <f t="shared" si="10"/>
        <v>771494.25</v>
      </c>
      <c r="AF12" s="28">
        <v>659655</v>
      </c>
      <c r="AG12" s="28">
        <v>477100.75</v>
      </c>
      <c r="AH12" s="28">
        <f t="shared" si="11"/>
        <v>1136755.75</v>
      </c>
      <c r="AI12" s="28">
        <v>833656.6</v>
      </c>
      <c r="AJ12" s="28">
        <v>707224</v>
      </c>
      <c r="AK12" s="28">
        <f t="shared" si="12"/>
        <v>1540880.6</v>
      </c>
      <c r="AM12" s="61">
        <f t="shared" si="0"/>
        <v>7111247.6799999997</v>
      </c>
      <c r="AN12" s="61">
        <f t="shared" si="0"/>
        <v>5680721.3499999996</v>
      </c>
      <c r="AO12" s="61">
        <f t="shared" si="1"/>
        <v>12791969.029999999</v>
      </c>
    </row>
    <row r="13" spans="1:41" x14ac:dyDescent="0.35">
      <c r="A13" s="38" t="s">
        <v>8</v>
      </c>
      <c r="B13" s="28">
        <v>250685.75</v>
      </c>
      <c r="C13" s="28">
        <v>151403</v>
      </c>
      <c r="D13" s="28">
        <f t="shared" si="2"/>
        <v>402088.75</v>
      </c>
      <c r="E13" s="28">
        <v>121975.3</v>
      </c>
      <c r="F13" s="28">
        <v>167150</v>
      </c>
      <c r="G13" s="28">
        <f t="shared" si="3"/>
        <v>289125.3</v>
      </c>
      <c r="H13" s="28">
        <v>114466</v>
      </c>
      <c r="I13" s="28">
        <v>124459.25</v>
      </c>
      <c r="J13" s="28">
        <f t="shared" si="4"/>
        <v>238925.25</v>
      </c>
      <c r="K13" s="28">
        <v>166643.25</v>
      </c>
      <c r="L13" s="28">
        <v>158474.5</v>
      </c>
      <c r="M13" s="28">
        <f t="shared" si="5"/>
        <v>325117.75</v>
      </c>
      <c r="N13" s="28">
        <v>218732</v>
      </c>
      <c r="O13" s="28">
        <v>171329</v>
      </c>
      <c r="P13" s="28">
        <f t="shared" si="13"/>
        <v>390061</v>
      </c>
      <c r="Q13" s="28">
        <v>104711.25</v>
      </c>
      <c r="R13" s="28">
        <v>133628.9</v>
      </c>
      <c r="S13" s="28">
        <f t="shared" si="6"/>
        <v>238340.15</v>
      </c>
      <c r="T13" s="28">
        <v>231371.25</v>
      </c>
      <c r="U13" s="28">
        <v>191276.25</v>
      </c>
      <c r="V13" s="28">
        <f t="shared" si="7"/>
        <v>422647.5</v>
      </c>
      <c r="W13" s="28">
        <v>200069.5</v>
      </c>
      <c r="X13" s="28">
        <v>146898.75</v>
      </c>
      <c r="Y13" s="28">
        <f t="shared" si="8"/>
        <v>346968.25</v>
      </c>
      <c r="Z13" s="28">
        <v>110636.75</v>
      </c>
      <c r="AA13" s="28">
        <v>108321</v>
      </c>
      <c r="AB13" s="28">
        <f t="shared" si="9"/>
        <v>218957.75</v>
      </c>
      <c r="AC13" s="28">
        <v>162977</v>
      </c>
      <c r="AD13" s="28">
        <v>116896.75</v>
      </c>
      <c r="AE13" s="28">
        <f t="shared" si="10"/>
        <v>279873.75</v>
      </c>
      <c r="AF13" s="28">
        <v>141137.25</v>
      </c>
      <c r="AG13" s="28">
        <v>148182.5</v>
      </c>
      <c r="AH13" s="28">
        <f t="shared" si="11"/>
        <v>289319.75</v>
      </c>
      <c r="AI13" s="28">
        <v>221876.5</v>
      </c>
      <c r="AJ13" s="28">
        <v>216618</v>
      </c>
      <c r="AK13" s="28">
        <f t="shared" si="12"/>
        <v>438494.5</v>
      </c>
      <c r="AM13" s="61">
        <f t="shared" si="0"/>
        <v>2045281.8</v>
      </c>
      <c r="AN13" s="61">
        <f t="shared" si="0"/>
        <v>1834637.9</v>
      </c>
      <c r="AO13" s="61">
        <f t="shared" si="1"/>
        <v>3879919.7</v>
      </c>
    </row>
    <row r="14" spans="1:41" x14ac:dyDescent="0.35">
      <c r="A14" s="38" t="s">
        <v>9</v>
      </c>
      <c r="B14" s="28">
        <v>207622.5</v>
      </c>
      <c r="C14" s="28">
        <v>222721.5</v>
      </c>
      <c r="D14" s="28">
        <f t="shared" si="2"/>
        <v>430344</v>
      </c>
      <c r="E14" s="28">
        <v>238653.15</v>
      </c>
      <c r="F14" s="28">
        <v>263973.25</v>
      </c>
      <c r="G14" s="28">
        <f t="shared" si="3"/>
        <v>502626.4</v>
      </c>
      <c r="H14" s="28">
        <v>248086</v>
      </c>
      <c r="I14" s="28">
        <v>275371.84999999998</v>
      </c>
      <c r="J14" s="28">
        <f t="shared" si="4"/>
        <v>523457.85</v>
      </c>
      <c r="K14" s="28">
        <v>300722.45</v>
      </c>
      <c r="L14" s="28">
        <v>254873</v>
      </c>
      <c r="M14" s="28">
        <f t="shared" si="5"/>
        <v>555595.44999999995</v>
      </c>
      <c r="N14" s="28">
        <v>232171.25</v>
      </c>
      <c r="O14" s="28">
        <v>251884</v>
      </c>
      <c r="P14" s="28">
        <f t="shared" si="13"/>
        <v>484055.25</v>
      </c>
      <c r="Q14" s="28">
        <v>244214.5</v>
      </c>
      <c r="R14" s="28">
        <v>228553.60000000001</v>
      </c>
      <c r="S14" s="28">
        <f t="shared" si="6"/>
        <v>472768.1</v>
      </c>
      <c r="T14" s="28">
        <v>349462</v>
      </c>
      <c r="U14" s="28">
        <v>327205.75</v>
      </c>
      <c r="V14" s="28">
        <f t="shared" si="7"/>
        <v>676667.75</v>
      </c>
      <c r="W14" s="28">
        <v>237777.5</v>
      </c>
      <c r="X14" s="28">
        <v>243915.75</v>
      </c>
      <c r="Y14" s="28">
        <f t="shared" si="8"/>
        <v>481693.25</v>
      </c>
      <c r="Z14" s="28">
        <v>212856</v>
      </c>
      <c r="AA14" s="28">
        <v>227732</v>
      </c>
      <c r="AB14" s="28">
        <f t="shared" si="9"/>
        <v>440588</v>
      </c>
      <c r="AC14" s="28">
        <v>203198</v>
      </c>
      <c r="AD14" s="28">
        <v>200569</v>
      </c>
      <c r="AE14" s="28">
        <f t="shared" si="10"/>
        <v>403767</v>
      </c>
      <c r="AF14" s="28">
        <v>264426.75</v>
      </c>
      <c r="AG14" s="28">
        <v>245499.25</v>
      </c>
      <c r="AH14" s="28">
        <f t="shared" si="11"/>
        <v>509926</v>
      </c>
      <c r="AI14" s="28">
        <v>358481.25</v>
      </c>
      <c r="AJ14" s="28">
        <v>324456</v>
      </c>
      <c r="AK14" s="28">
        <f t="shared" si="12"/>
        <v>682937.25</v>
      </c>
      <c r="AM14" s="61">
        <f t="shared" si="0"/>
        <v>3097671.35</v>
      </c>
      <c r="AN14" s="61">
        <f t="shared" si="0"/>
        <v>3066754.95</v>
      </c>
      <c r="AO14" s="61">
        <f t="shared" si="1"/>
        <v>6164426.3000000007</v>
      </c>
    </row>
    <row r="15" spans="1:41" x14ac:dyDescent="0.35">
      <c r="A15" s="38" t="s">
        <v>10</v>
      </c>
      <c r="B15" s="28">
        <v>130787.05</v>
      </c>
      <c r="C15" s="28">
        <v>155414.5</v>
      </c>
      <c r="D15" s="28">
        <f t="shared" si="2"/>
        <v>286201.55</v>
      </c>
      <c r="E15" s="28">
        <v>160263.25</v>
      </c>
      <c r="F15" s="28">
        <v>186989</v>
      </c>
      <c r="G15" s="28">
        <f t="shared" si="3"/>
        <v>347252.25</v>
      </c>
      <c r="H15" s="28">
        <v>130017.5</v>
      </c>
      <c r="I15" s="28">
        <v>111554.75</v>
      </c>
      <c r="J15" s="28">
        <f t="shared" si="4"/>
        <v>241572.25</v>
      </c>
      <c r="K15" s="28">
        <v>162556.5</v>
      </c>
      <c r="L15" s="28">
        <v>147148.79999999999</v>
      </c>
      <c r="M15" s="28">
        <f t="shared" si="5"/>
        <v>309705.3</v>
      </c>
      <c r="N15" s="28">
        <v>113799</v>
      </c>
      <c r="O15" s="28">
        <v>136937.5</v>
      </c>
      <c r="P15" s="28">
        <f t="shared" si="13"/>
        <v>250736.5</v>
      </c>
      <c r="Q15" s="28">
        <v>186572.5</v>
      </c>
      <c r="R15" s="28">
        <v>146054.5</v>
      </c>
      <c r="S15" s="28">
        <f t="shared" si="6"/>
        <v>332627</v>
      </c>
      <c r="T15" s="28">
        <v>172601.5</v>
      </c>
      <c r="U15" s="28">
        <v>179392.25</v>
      </c>
      <c r="V15" s="28">
        <f t="shared" si="7"/>
        <v>351993.75</v>
      </c>
      <c r="W15" s="28">
        <v>113143</v>
      </c>
      <c r="X15" s="28">
        <v>114148.25</v>
      </c>
      <c r="Y15" s="28">
        <f t="shared" si="8"/>
        <v>227291.25</v>
      </c>
      <c r="Z15" s="28">
        <v>86237.75</v>
      </c>
      <c r="AA15" s="28">
        <v>100156.5</v>
      </c>
      <c r="AB15" s="28">
        <f t="shared" si="9"/>
        <v>186394.25</v>
      </c>
      <c r="AC15" s="28">
        <v>138890.75</v>
      </c>
      <c r="AD15" s="28">
        <v>161714.5</v>
      </c>
      <c r="AE15" s="28">
        <f t="shared" si="10"/>
        <v>300605.25</v>
      </c>
      <c r="AF15" s="28">
        <v>235424</v>
      </c>
      <c r="AG15" s="28">
        <v>130496</v>
      </c>
      <c r="AH15" s="28">
        <f t="shared" si="11"/>
        <v>365920</v>
      </c>
      <c r="AI15" s="28">
        <v>150075</v>
      </c>
      <c r="AJ15" s="28">
        <v>169186</v>
      </c>
      <c r="AK15" s="28">
        <f t="shared" si="12"/>
        <v>319261</v>
      </c>
      <c r="AM15" s="61">
        <f t="shared" si="0"/>
        <v>1780367.8</v>
      </c>
      <c r="AN15" s="61">
        <f t="shared" si="0"/>
        <v>1739192.55</v>
      </c>
      <c r="AO15" s="61">
        <f t="shared" si="1"/>
        <v>3519560.35</v>
      </c>
    </row>
    <row r="16" spans="1:41" x14ac:dyDescent="0.35">
      <c r="A16" s="38" t="s">
        <v>11</v>
      </c>
      <c r="B16" s="28">
        <v>275745.25</v>
      </c>
      <c r="C16" s="28">
        <v>205336.5</v>
      </c>
      <c r="D16" s="28">
        <f t="shared" si="2"/>
        <v>481081.75</v>
      </c>
      <c r="E16" s="28">
        <v>162250.75</v>
      </c>
      <c r="F16" s="28">
        <v>204332</v>
      </c>
      <c r="G16" s="28">
        <f t="shared" si="3"/>
        <v>366582.75</v>
      </c>
      <c r="H16" s="28">
        <v>155670.5</v>
      </c>
      <c r="I16" s="28">
        <v>194569.75</v>
      </c>
      <c r="J16" s="28">
        <f t="shared" si="4"/>
        <v>350240.25</v>
      </c>
      <c r="K16" s="28">
        <v>198245.25</v>
      </c>
      <c r="L16" s="28">
        <v>186718</v>
      </c>
      <c r="M16" s="28">
        <f t="shared" si="5"/>
        <v>384963.25</v>
      </c>
      <c r="N16" s="28">
        <v>211086.5</v>
      </c>
      <c r="O16" s="28">
        <v>233325.25</v>
      </c>
      <c r="P16" s="28">
        <f t="shared" si="13"/>
        <v>444411.75</v>
      </c>
      <c r="Q16" s="28">
        <v>137214</v>
      </c>
      <c r="R16" s="28">
        <v>164907.5</v>
      </c>
      <c r="S16" s="28">
        <f t="shared" si="6"/>
        <v>302121.5</v>
      </c>
      <c r="T16" s="28">
        <v>272136.75</v>
      </c>
      <c r="U16" s="28">
        <v>228714.75</v>
      </c>
      <c r="V16" s="28">
        <f t="shared" si="7"/>
        <v>500851.5</v>
      </c>
      <c r="W16" s="28">
        <v>132654</v>
      </c>
      <c r="X16" s="28">
        <v>198514</v>
      </c>
      <c r="Y16" s="28">
        <f t="shared" si="8"/>
        <v>331168</v>
      </c>
      <c r="Z16" s="28">
        <v>242856</v>
      </c>
      <c r="AA16" s="28">
        <v>150576.5</v>
      </c>
      <c r="AB16" s="28">
        <f t="shared" si="9"/>
        <v>393432.5</v>
      </c>
      <c r="AC16" s="28">
        <v>149445.25</v>
      </c>
      <c r="AD16" s="28">
        <v>179599.75</v>
      </c>
      <c r="AE16" s="28">
        <f t="shared" si="10"/>
        <v>329045</v>
      </c>
      <c r="AF16" s="28">
        <v>286120.5</v>
      </c>
      <c r="AG16" s="28">
        <v>213491</v>
      </c>
      <c r="AH16" s="28">
        <f t="shared" si="11"/>
        <v>499611.5</v>
      </c>
      <c r="AI16" s="28">
        <v>311895.25</v>
      </c>
      <c r="AJ16" s="28">
        <v>247091</v>
      </c>
      <c r="AK16" s="28">
        <f t="shared" si="12"/>
        <v>558986.25</v>
      </c>
      <c r="AM16" s="61">
        <f t="shared" si="0"/>
        <v>2535320</v>
      </c>
      <c r="AN16" s="61">
        <f t="shared" si="0"/>
        <v>2407176</v>
      </c>
      <c r="AO16" s="61">
        <f t="shared" si="1"/>
        <v>4942496</v>
      </c>
    </row>
    <row r="17" spans="1:41" x14ac:dyDescent="0.35">
      <c r="A17" s="38" t="s">
        <v>12</v>
      </c>
      <c r="B17" s="28">
        <v>283994.8</v>
      </c>
      <c r="C17" s="28">
        <v>275221.05</v>
      </c>
      <c r="D17" s="28">
        <f t="shared" si="2"/>
        <v>559215.85</v>
      </c>
      <c r="E17" s="28">
        <v>344798.45</v>
      </c>
      <c r="F17" s="28">
        <v>357227.45</v>
      </c>
      <c r="G17" s="28">
        <f t="shared" si="3"/>
        <v>702025.9</v>
      </c>
      <c r="H17" s="28">
        <v>264590.65000000002</v>
      </c>
      <c r="I17" s="28">
        <v>247618.3</v>
      </c>
      <c r="J17" s="28">
        <f t="shared" si="4"/>
        <v>512208.95</v>
      </c>
      <c r="K17" s="28">
        <v>189249.85</v>
      </c>
      <c r="L17" s="28">
        <v>239264.5</v>
      </c>
      <c r="M17" s="28">
        <f t="shared" si="5"/>
        <v>428514.35</v>
      </c>
      <c r="N17" s="28">
        <v>410627.85</v>
      </c>
      <c r="O17" s="28">
        <v>318465.5</v>
      </c>
      <c r="P17" s="28">
        <f t="shared" si="13"/>
        <v>729093.35</v>
      </c>
      <c r="Q17" s="28">
        <v>340756.7</v>
      </c>
      <c r="R17" s="28">
        <v>291077.84999999998</v>
      </c>
      <c r="S17" s="28">
        <f t="shared" si="6"/>
        <v>631834.55000000005</v>
      </c>
      <c r="T17" s="28">
        <v>299621</v>
      </c>
      <c r="U17" s="28">
        <v>328891.75</v>
      </c>
      <c r="V17" s="28">
        <f t="shared" si="7"/>
        <v>628512.75</v>
      </c>
      <c r="W17" s="28">
        <v>375386.75</v>
      </c>
      <c r="X17" s="28">
        <v>276133</v>
      </c>
      <c r="Y17" s="28">
        <f t="shared" si="8"/>
        <v>651519.75</v>
      </c>
      <c r="Z17" s="28">
        <v>235846.5</v>
      </c>
      <c r="AA17" s="28">
        <v>218563.5</v>
      </c>
      <c r="AB17" s="28">
        <f t="shared" si="9"/>
        <v>454410</v>
      </c>
      <c r="AC17" s="28">
        <v>231717</v>
      </c>
      <c r="AD17" s="28">
        <v>203572.25</v>
      </c>
      <c r="AE17" s="28">
        <f t="shared" si="10"/>
        <v>435289.25</v>
      </c>
      <c r="AF17" s="28">
        <v>307276.5</v>
      </c>
      <c r="AG17" s="28">
        <v>270195.5</v>
      </c>
      <c r="AH17" s="28">
        <f t="shared" si="11"/>
        <v>577472</v>
      </c>
      <c r="AI17" s="28">
        <v>430209.5</v>
      </c>
      <c r="AJ17" s="28">
        <v>413640.5</v>
      </c>
      <c r="AK17" s="28">
        <f t="shared" si="12"/>
        <v>843850</v>
      </c>
      <c r="AM17" s="61">
        <f t="shared" si="0"/>
        <v>3714075.55</v>
      </c>
      <c r="AN17" s="61">
        <f t="shared" si="0"/>
        <v>3439871.15</v>
      </c>
      <c r="AO17" s="61">
        <f t="shared" si="1"/>
        <v>7153946.6999999993</v>
      </c>
    </row>
    <row r="18" spans="1:41" x14ac:dyDescent="0.35">
      <c r="A18" s="38" t="s">
        <v>13</v>
      </c>
      <c r="B18" s="28">
        <v>133009.25</v>
      </c>
      <c r="C18" s="28">
        <v>98566.75</v>
      </c>
      <c r="D18" s="28">
        <f t="shared" si="2"/>
        <v>231576</v>
      </c>
      <c r="E18" s="28">
        <v>76538.5</v>
      </c>
      <c r="F18" s="28">
        <v>81777.55</v>
      </c>
      <c r="G18" s="28">
        <f t="shared" si="3"/>
        <v>158316.04999999999</v>
      </c>
      <c r="H18" s="28">
        <v>73638.25</v>
      </c>
      <c r="I18" s="28">
        <v>69502.75</v>
      </c>
      <c r="J18" s="28">
        <f t="shared" si="4"/>
        <v>143141</v>
      </c>
      <c r="K18" s="28">
        <v>81499.5</v>
      </c>
      <c r="L18" s="28">
        <v>78758.5</v>
      </c>
      <c r="M18" s="28">
        <f t="shared" si="5"/>
        <v>160258</v>
      </c>
      <c r="N18" s="28">
        <v>145260.5</v>
      </c>
      <c r="O18" s="28">
        <v>104340.75</v>
      </c>
      <c r="P18" s="28">
        <f t="shared" si="13"/>
        <v>249601.25</v>
      </c>
      <c r="Q18" s="28">
        <v>76523</v>
      </c>
      <c r="R18" s="28">
        <v>79066</v>
      </c>
      <c r="S18" s="28">
        <f t="shared" si="6"/>
        <v>155589</v>
      </c>
      <c r="T18" s="28">
        <v>96473</v>
      </c>
      <c r="U18" s="28">
        <v>80801</v>
      </c>
      <c r="V18" s="28">
        <f t="shared" si="7"/>
        <v>177274</v>
      </c>
      <c r="W18" s="28">
        <v>76799</v>
      </c>
      <c r="X18" s="28">
        <v>83947</v>
      </c>
      <c r="Y18" s="28">
        <f t="shared" si="8"/>
        <v>160746</v>
      </c>
      <c r="Z18" s="28">
        <v>104682.75</v>
      </c>
      <c r="AA18" s="28">
        <v>68170.5</v>
      </c>
      <c r="AB18" s="28">
        <f t="shared" si="9"/>
        <v>172853.25</v>
      </c>
      <c r="AC18" s="28">
        <v>115413.5</v>
      </c>
      <c r="AD18" s="28">
        <v>66424</v>
      </c>
      <c r="AE18" s="28">
        <f t="shared" si="10"/>
        <v>181837.5</v>
      </c>
      <c r="AF18" s="28">
        <v>161857</v>
      </c>
      <c r="AG18" s="28">
        <v>92605.5</v>
      </c>
      <c r="AH18" s="28">
        <f t="shared" si="11"/>
        <v>254462.5</v>
      </c>
      <c r="AI18" s="28">
        <v>192749.5</v>
      </c>
      <c r="AJ18" s="28">
        <v>129341</v>
      </c>
      <c r="AK18" s="28">
        <f t="shared" si="12"/>
        <v>322090.5</v>
      </c>
      <c r="AM18" s="61">
        <f t="shared" si="0"/>
        <v>1334443.75</v>
      </c>
      <c r="AN18" s="61">
        <f t="shared" si="0"/>
        <v>1033301.3</v>
      </c>
      <c r="AO18" s="61">
        <f t="shared" si="1"/>
        <v>2367745.0499999998</v>
      </c>
    </row>
    <row r="19" spans="1:41" x14ac:dyDescent="0.35">
      <c r="A19" s="38" t="s">
        <v>14</v>
      </c>
      <c r="B19" s="28">
        <v>283937.05</v>
      </c>
      <c r="C19" s="28">
        <v>267551.55</v>
      </c>
      <c r="D19" s="28">
        <f t="shared" si="2"/>
        <v>551488.6</v>
      </c>
      <c r="E19" s="28">
        <v>366999.05</v>
      </c>
      <c r="F19" s="28">
        <v>282556.75</v>
      </c>
      <c r="G19" s="28">
        <f t="shared" si="3"/>
        <v>649555.80000000005</v>
      </c>
      <c r="H19" s="28">
        <v>355765.45</v>
      </c>
      <c r="I19" s="28">
        <v>239911.3</v>
      </c>
      <c r="J19" s="28">
        <f t="shared" si="4"/>
        <v>595676.75</v>
      </c>
      <c r="K19" s="28">
        <v>214121.25</v>
      </c>
      <c r="L19" s="28">
        <v>255797.5</v>
      </c>
      <c r="M19" s="28">
        <f t="shared" si="5"/>
        <v>469918.75</v>
      </c>
      <c r="N19" s="28">
        <v>433020</v>
      </c>
      <c r="O19" s="28">
        <v>317222</v>
      </c>
      <c r="P19" s="28">
        <f t="shared" si="13"/>
        <v>750242</v>
      </c>
      <c r="Q19" s="28">
        <v>407286.5</v>
      </c>
      <c r="R19" s="28">
        <v>266103.8</v>
      </c>
      <c r="S19" s="28">
        <f t="shared" si="6"/>
        <v>673390.3</v>
      </c>
      <c r="T19" s="28">
        <v>266337.2</v>
      </c>
      <c r="U19" s="28">
        <v>302358.5</v>
      </c>
      <c r="V19" s="28">
        <f t="shared" si="7"/>
        <v>568695.69999999995</v>
      </c>
      <c r="W19" s="28">
        <v>373865.25</v>
      </c>
      <c r="X19" s="28">
        <v>276316.75</v>
      </c>
      <c r="Y19" s="28">
        <f t="shared" si="8"/>
        <v>650182</v>
      </c>
      <c r="Z19" s="28">
        <v>286210.75</v>
      </c>
      <c r="AA19" s="28">
        <v>218270.5</v>
      </c>
      <c r="AB19" s="28">
        <f t="shared" si="9"/>
        <v>504481.25</v>
      </c>
      <c r="AC19" s="28">
        <v>289594</v>
      </c>
      <c r="AD19" s="28">
        <v>213297.25</v>
      </c>
      <c r="AE19" s="28">
        <f t="shared" si="10"/>
        <v>502891.25</v>
      </c>
      <c r="AF19" s="28">
        <v>315626.5</v>
      </c>
      <c r="AG19" s="28">
        <v>248247.75</v>
      </c>
      <c r="AH19" s="28">
        <f t="shared" si="11"/>
        <v>563874.25</v>
      </c>
      <c r="AI19" s="28">
        <v>498528.5</v>
      </c>
      <c r="AJ19" s="28">
        <v>414764.5</v>
      </c>
      <c r="AK19" s="28">
        <f t="shared" si="12"/>
        <v>913293</v>
      </c>
      <c r="AM19" s="61">
        <f t="shared" si="0"/>
        <v>4091291.5</v>
      </c>
      <c r="AN19" s="61">
        <f t="shared" si="0"/>
        <v>3302398.1500000004</v>
      </c>
      <c r="AO19" s="61">
        <f t="shared" si="1"/>
        <v>7393689.6500000004</v>
      </c>
    </row>
    <row r="20" spans="1:41" x14ac:dyDescent="0.35">
      <c r="A20" s="38" t="s">
        <v>15</v>
      </c>
      <c r="B20" s="28">
        <v>73459.5</v>
      </c>
      <c r="C20" s="28">
        <v>81863.25</v>
      </c>
      <c r="D20" s="28">
        <f t="shared" si="2"/>
        <v>155322.75</v>
      </c>
      <c r="E20" s="28">
        <v>77093</v>
      </c>
      <c r="F20" s="28">
        <v>83992</v>
      </c>
      <c r="G20" s="28">
        <f t="shared" si="3"/>
        <v>161085</v>
      </c>
      <c r="H20" s="28">
        <v>23327</v>
      </c>
      <c r="I20" s="28">
        <v>60469</v>
      </c>
      <c r="J20" s="28">
        <f t="shared" si="4"/>
        <v>83796</v>
      </c>
      <c r="K20" s="28">
        <v>43350</v>
      </c>
      <c r="L20" s="28">
        <v>69050.25</v>
      </c>
      <c r="M20" s="28">
        <f t="shared" si="5"/>
        <v>112400.25</v>
      </c>
      <c r="N20" s="28">
        <v>80825.5</v>
      </c>
      <c r="O20" s="28">
        <v>83982.75</v>
      </c>
      <c r="P20" s="28">
        <f t="shared" si="13"/>
        <v>164808.25</v>
      </c>
      <c r="Q20" s="28">
        <v>43199</v>
      </c>
      <c r="R20" s="28">
        <v>73619.25</v>
      </c>
      <c r="S20" s="28">
        <f t="shared" si="6"/>
        <v>116818.25</v>
      </c>
      <c r="T20" s="28">
        <v>42792.5</v>
      </c>
      <c r="U20" s="28">
        <v>67227.75</v>
      </c>
      <c r="V20" s="28">
        <f t="shared" si="7"/>
        <v>110020.25</v>
      </c>
      <c r="W20" s="28">
        <v>59015</v>
      </c>
      <c r="X20" s="28">
        <v>66368.5</v>
      </c>
      <c r="Y20" s="28">
        <f t="shared" si="8"/>
        <v>125383.5</v>
      </c>
      <c r="Z20" s="28">
        <v>53533</v>
      </c>
      <c r="AA20" s="28">
        <v>51660.75</v>
      </c>
      <c r="AB20" s="28">
        <f t="shared" si="9"/>
        <v>105193.75</v>
      </c>
      <c r="AC20" s="28">
        <v>7686</v>
      </c>
      <c r="AD20" s="28">
        <v>56662</v>
      </c>
      <c r="AE20" s="28">
        <f t="shared" si="10"/>
        <v>64348</v>
      </c>
      <c r="AF20" s="28">
        <v>28010</v>
      </c>
      <c r="AG20" s="28">
        <v>64696.5</v>
      </c>
      <c r="AH20" s="28">
        <f t="shared" si="11"/>
        <v>92706.5</v>
      </c>
      <c r="AI20" s="28">
        <v>39315.5</v>
      </c>
      <c r="AJ20" s="28">
        <v>77099.5</v>
      </c>
      <c r="AK20" s="28">
        <f t="shared" si="12"/>
        <v>116415</v>
      </c>
      <c r="AM20" s="61">
        <f t="shared" si="0"/>
        <v>571606</v>
      </c>
      <c r="AN20" s="61">
        <f t="shared" si="0"/>
        <v>836691.5</v>
      </c>
      <c r="AO20" s="61">
        <f t="shared" si="1"/>
        <v>1408297.5</v>
      </c>
    </row>
    <row r="21" spans="1:41" x14ac:dyDescent="0.35">
      <c r="A21" s="38" t="s">
        <v>16</v>
      </c>
      <c r="B21" s="28">
        <v>61488.5</v>
      </c>
      <c r="C21" s="28">
        <v>35165</v>
      </c>
      <c r="D21" s="28">
        <f t="shared" si="2"/>
        <v>96653.5</v>
      </c>
      <c r="E21" s="28">
        <v>23293.25</v>
      </c>
      <c r="F21" s="28">
        <v>54051.8</v>
      </c>
      <c r="G21" s="28">
        <f t="shared" si="3"/>
        <v>77345.05</v>
      </c>
      <c r="H21" s="28">
        <v>13640</v>
      </c>
      <c r="I21" s="28">
        <v>46419</v>
      </c>
      <c r="J21" s="28">
        <f t="shared" si="4"/>
        <v>60059</v>
      </c>
      <c r="K21" s="28">
        <v>43797</v>
      </c>
      <c r="L21" s="28">
        <v>51919.5</v>
      </c>
      <c r="M21" s="28">
        <f t="shared" si="5"/>
        <v>95716.5</v>
      </c>
      <c r="N21" s="28">
        <v>41194.75</v>
      </c>
      <c r="O21" s="28">
        <v>29531</v>
      </c>
      <c r="P21" s="28">
        <f t="shared" si="13"/>
        <v>70725.75</v>
      </c>
      <c r="Q21" s="28">
        <v>59417.25</v>
      </c>
      <c r="R21" s="28">
        <v>40791.25</v>
      </c>
      <c r="S21" s="28">
        <f t="shared" si="6"/>
        <v>100208.5</v>
      </c>
      <c r="T21" s="28">
        <v>47027.75</v>
      </c>
      <c r="U21" s="28">
        <v>47156.75</v>
      </c>
      <c r="V21" s="28">
        <f t="shared" si="7"/>
        <v>94184.5</v>
      </c>
      <c r="W21" s="28">
        <v>51837</v>
      </c>
      <c r="X21" s="28">
        <v>43731.5</v>
      </c>
      <c r="Y21" s="28">
        <f t="shared" si="8"/>
        <v>95568.5</v>
      </c>
      <c r="Z21" s="28">
        <v>49534.5</v>
      </c>
      <c r="AA21" s="28">
        <v>22638</v>
      </c>
      <c r="AB21" s="28">
        <f t="shared" si="9"/>
        <v>72172.5</v>
      </c>
      <c r="AC21" s="28">
        <v>8182</v>
      </c>
      <c r="AD21" s="28">
        <v>21297</v>
      </c>
      <c r="AE21" s="28">
        <f t="shared" si="10"/>
        <v>29479</v>
      </c>
      <c r="AF21" s="28">
        <v>81940.149999999994</v>
      </c>
      <c r="AG21" s="28">
        <v>39409.5</v>
      </c>
      <c r="AH21" s="28">
        <f t="shared" si="11"/>
        <v>121349.65</v>
      </c>
      <c r="AI21" s="28">
        <v>84220.25</v>
      </c>
      <c r="AJ21" s="28">
        <v>40038.25</v>
      </c>
      <c r="AK21" s="28">
        <f t="shared" si="12"/>
        <v>124258.5</v>
      </c>
      <c r="AM21" s="61">
        <f t="shared" si="0"/>
        <v>565572.4</v>
      </c>
      <c r="AN21" s="61">
        <f t="shared" si="0"/>
        <v>472148.55</v>
      </c>
      <c r="AO21" s="61">
        <f t="shared" si="1"/>
        <v>1037720.95</v>
      </c>
    </row>
    <row r="22" spans="1:41" x14ac:dyDescent="0.35">
      <c r="A22" s="38" t="s">
        <v>17</v>
      </c>
      <c r="B22" s="28"/>
      <c r="C22" s="28"/>
      <c r="D22" s="28">
        <f t="shared" si="2"/>
        <v>0</v>
      </c>
      <c r="E22" s="28"/>
      <c r="F22" s="28"/>
      <c r="G22" s="28">
        <f t="shared" si="3"/>
        <v>0</v>
      </c>
      <c r="H22" s="28"/>
      <c r="I22" s="28"/>
      <c r="J22" s="28">
        <f t="shared" si="4"/>
        <v>0</v>
      </c>
      <c r="K22" s="28"/>
      <c r="L22" s="28"/>
      <c r="M22" s="28">
        <f t="shared" si="5"/>
        <v>0</v>
      </c>
      <c r="N22" s="28"/>
      <c r="O22" s="28"/>
      <c r="P22" s="28">
        <f t="shared" si="13"/>
        <v>0</v>
      </c>
      <c r="Q22" s="28"/>
      <c r="R22" s="28"/>
      <c r="S22" s="28">
        <f t="shared" si="6"/>
        <v>0</v>
      </c>
      <c r="T22" s="28"/>
      <c r="U22" s="28"/>
      <c r="V22" s="28">
        <f t="shared" si="7"/>
        <v>0</v>
      </c>
      <c r="W22" s="28"/>
      <c r="X22" s="28"/>
      <c r="Y22" s="28">
        <f t="shared" si="8"/>
        <v>0</v>
      </c>
      <c r="Z22" s="28"/>
      <c r="AA22" s="28"/>
      <c r="AB22" s="28">
        <f t="shared" si="9"/>
        <v>0</v>
      </c>
      <c r="AC22" s="28"/>
      <c r="AD22" s="28"/>
      <c r="AE22" s="28">
        <f t="shared" si="10"/>
        <v>0</v>
      </c>
      <c r="AF22" s="28"/>
      <c r="AG22" s="28"/>
      <c r="AH22" s="28">
        <f t="shared" si="11"/>
        <v>0</v>
      </c>
      <c r="AI22" s="28"/>
      <c r="AJ22" s="28"/>
      <c r="AK22" s="28">
        <f t="shared" si="12"/>
        <v>0</v>
      </c>
      <c r="AM22" s="61">
        <f t="shared" si="0"/>
        <v>0</v>
      </c>
      <c r="AN22" s="61">
        <f t="shared" si="0"/>
        <v>0</v>
      </c>
      <c r="AO22" s="61">
        <f>SUM(AM22:AN22)</f>
        <v>0</v>
      </c>
    </row>
    <row r="23" spans="1:41" ht="23.25" x14ac:dyDescent="0.5">
      <c r="B23" s="44">
        <f>SUM(B5:B22)</f>
        <v>4346088.6999999993</v>
      </c>
      <c r="C23" s="44">
        <f>SUM(C5:C22)</f>
        <v>4064118.65</v>
      </c>
      <c r="D23" s="45">
        <f t="shared" ref="D23" si="14">SUM(D5:D22)</f>
        <v>8410207.3499999996</v>
      </c>
      <c r="E23" s="44">
        <f>SUM(E5:E22)</f>
        <v>4534298.8500000006</v>
      </c>
      <c r="F23" s="44">
        <f>SUM(F5:F22)</f>
        <v>4689534.9000000004</v>
      </c>
      <c r="G23" s="45">
        <f t="shared" ref="G23" si="15">SUM(G5:G22)</f>
        <v>9223833.7500000019</v>
      </c>
      <c r="H23" s="44">
        <f>SUM(H5:H22)</f>
        <v>4118192</v>
      </c>
      <c r="I23" s="44">
        <f>SUM(I5:I22)</f>
        <v>3919155.6</v>
      </c>
      <c r="J23" s="45">
        <f t="shared" ref="J23" si="16">SUM(J5:J22)</f>
        <v>8037347.5999999996</v>
      </c>
      <c r="K23" s="44">
        <f>SUM(K5:K22)</f>
        <v>3943575.0500000003</v>
      </c>
      <c r="L23" s="44">
        <f>SUM(L5:L22)</f>
        <v>3903393.9</v>
      </c>
      <c r="M23" s="45">
        <f t="shared" ref="M23" si="17">SUM(M5:M22)</f>
        <v>7846968.9499999993</v>
      </c>
      <c r="N23" s="44">
        <f>SUM(N5:N22)</f>
        <v>4861839</v>
      </c>
      <c r="O23" s="44">
        <f>SUM(O5:O22)</f>
        <v>4524690.4000000004</v>
      </c>
      <c r="P23" s="45">
        <f t="shared" ref="P23" si="18">SUM(P5:P22)</f>
        <v>9386529.4000000004</v>
      </c>
      <c r="Q23" s="44">
        <f>SUM(Q5:Q22)</f>
        <v>4453690.79</v>
      </c>
      <c r="R23" s="44">
        <f>SUM(R5:R22)</f>
        <v>3821468.3</v>
      </c>
      <c r="S23" s="45">
        <f t="shared" ref="S23" si="19">SUM(S5:S22)</f>
        <v>8275159.0899999999</v>
      </c>
      <c r="T23" s="44">
        <f>SUM(T5:T22)</f>
        <v>5019507.1500000004</v>
      </c>
      <c r="U23" s="44">
        <f>SUM(U5:U22)</f>
        <v>4682712</v>
      </c>
      <c r="V23" s="45">
        <f t="shared" ref="V23" si="20">SUM(V5:V22)</f>
        <v>9702219.1499999985</v>
      </c>
      <c r="W23" s="44">
        <f>SUM(W5:W22)</f>
        <v>4372142.7799999993</v>
      </c>
      <c r="X23" s="44">
        <f>SUM(X5:X22)</f>
        <v>3853405</v>
      </c>
      <c r="Y23" s="45">
        <f t="shared" ref="Y23" si="21">SUM(Y5:Y22)</f>
        <v>8225547.7799999993</v>
      </c>
      <c r="Z23" s="44">
        <f>SUM(Z5:Z22)</f>
        <v>3777388.25</v>
      </c>
      <c r="AA23" s="44">
        <f>SUM(AA5:AA22)</f>
        <v>3055705</v>
      </c>
      <c r="AB23" s="45">
        <f t="shared" ref="AB23" si="22">SUM(AB5:AB22)</f>
        <v>6833093.25</v>
      </c>
      <c r="AC23" s="44">
        <f>SUM(AC5:AC22)</f>
        <v>3293289.5</v>
      </c>
      <c r="AD23" s="44">
        <f>SUM(AD5:AD22)</f>
        <v>3173071.75</v>
      </c>
      <c r="AE23" s="45">
        <f t="shared" ref="AE23" si="23">SUM(AE5:AE22)</f>
        <v>6466361.25</v>
      </c>
      <c r="AF23" s="44">
        <f>SUM(AF5:AF22)</f>
        <v>4657059.2</v>
      </c>
      <c r="AG23" s="44">
        <f>SUM(AG5:AG22)</f>
        <v>4063020.95</v>
      </c>
      <c r="AH23" s="45">
        <f t="shared" ref="AH23" si="24">SUM(AH5:AH22)</f>
        <v>8720080.1500000004</v>
      </c>
      <c r="AI23" s="44">
        <f>SUM(AI5:AI22)</f>
        <v>6556564.25</v>
      </c>
      <c r="AJ23" s="44">
        <f>SUM(AJ5:AJ22)</f>
        <v>5679557.25</v>
      </c>
      <c r="AK23" s="45">
        <f t="shared" ref="AK23" si="25">SUM(AK5:AK22)</f>
        <v>12236121.5</v>
      </c>
      <c r="AM23" s="61">
        <f t="shared" si="0"/>
        <v>53933635.520000003</v>
      </c>
      <c r="AN23" s="61">
        <f t="shared" si="0"/>
        <v>49429833.700000003</v>
      </c>
      <c r="AO23" s="63">
        <f>SUM(AM23:AN23)</f>
        <v>103363469.22</v>
      </c>
    </row>
  </sheetData>
  <mergeCells count="53">
    <mergeCell ref="AO3:AO4"/>
    <mergeCell ref="AH3:AH4"/>
    <mergeCell ref="AI3:AI4"/>
    <mergeCell ref="AJ3:AJ4"/>
    <mergeCell ref="AK3:AK4"/>
    <mergeCell ref="AM3:AM4"/>
    <mergeCell ref="AN3:AN4"/>
    <mergeCell ref="AG3:AG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U3:U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AM2:A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T2:V2"/>
    <mergeCell ref="W2:Y2"/>
    <mergeCell ref="Z2:AB2"/>
    <mergeCell ref="AC2:AE2"/>
    <mergeCell ref="AF2:AH2"/>
    <mergeCell ref="AI2:AK2"/>
    <mergeCell ref="Q2:S2"/>
    <mergeCell ref="B2:D2"/>
    <mergeCell ref="E2:G2"/>
    <mergeCell ref="H2:J2"/>
    <mergeCell ref="K2:M2"/>
    <mergeCell ref="N2:P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56-57-58-59-60-61</vt:lpstr>
      <vt:lpstr>พึงจ่าย56</vt:lpstr>
      <vt:lpstr>พึงจ่าย57</vt:lpstr>
      <vt:lpstr>พึงจ่าย58</vt:lpstr>
      <vt:lpstr>พึงจ่าย59</vt:lpstr>
      <vt:lpstr>พึงจ่าย60</vt:lpstr>
      <vt:lpstr>พึงจ่าย61</vt:lpstr>
      <vt:lpstr>พึงจ่าย62</vt:lpstr>
      <vt:lpstr>พึงจ่าย63</vt:lpstr>
      <vt:lpstr>พึงจ่าย64</vt:lpstr>
      <vt:lpstr>พึงจ่าย65</vt:lpstr>
      <vt:lpstr>สรุป OP ครั้ง</vt:lpstr>
      <vt:lpstr>พึงรับ 57</vt:lpstr>
      <vt:lpstr>'56-57-58-59-60-61'!Print_Titles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siam125</dc:creator>
  <cp:lastModifiedBy>IT</cp:lastModifiedBy>
  <cp:lastPrinted>2017-11-21T01:54:13Z</cp:lastPrinted>
  <dcterms:created xsi:type="dcterms:W3CDTF">2014-07-22T01:48:30Z</dcterms:created>
  <dcterms:modified xsi:type="dcterms:W3CDTF">2022-09-09T09:00:08Z</dcterms:modified>
</cp:coreProperties>
</file>